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N\INF_ELABORADA\"/>
    </mc:Choice>
  </mc:AlternateContent>
  <xr:revisionPtr revIDLastSave="0" documentId="13_ncr:1_{08F3F7CF-E609-4839-A6A2-DBD1EF41923F}" xr6:coauthVersionLast="36" xr6:coauthVersionMax="36" xr10:uidLastSave="{00000000-0000-0000-0000-000000000000}"/>
  <bookViews>
    <workbookView xWindow="0" yWindow="0" windowWidth="28800" windowHeight="12135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_01" sheetId="10" r:id="rId8"/>
    <sheet name="Data 1" sheetId="16" state="hidden" r:id="rId9"/>
    <sheet name="Mozart Reports" sheetId="12" state="veryHidden" r:id="rId10"/>
  </sheets>
  <definedNames>
    <definedName name="_xlnm.Print_Area" localSheetId="8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Dat_01!$A$4:$J$25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6" i="10" l="1"/>
  <c r="B186" i="10"/>
  <c r="K9" i="1" l="1"/>
  <c r="J9" i="1"/>
  <c r="I9" i="1"/>
  <c r="H9" i="1"/>
  <c r="G9" i="1"/>
  <c r="F9" i="1"/>
  <c r="A45" i="10" l="1"/>
  <c r="A44" i="10" l="1"/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C38" i="16" l="1"/>
  <c r="C101" i="16"/>
  <c r="A5" i="16"/>
  <c r="E38" i="16"/>
  <c r="F38" i="16"/>
  <c r="G38" i="16"/>
  <c r="H38" i="16"/>
  <c r="D101" i="16"/>
  <c r="F101" i="16" s="1"/>
  <c r="D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l="1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3" i="10" l="1"/>
  <c r="E125" i="16"/>
  <c r="D125" i="16"/>
  <c r="F45" i="10"/>
  <c r="C125" i="16"/>
  <c r="F125" i="16"/>
  <c r="B125" i="16"/>
  <c r="A125" i="16" s="1"/>
  <c r="D103" i="10"/>
  <c r="E104" i="10"/>
  <c r="C104" i="10"/>
  <c r="C123" i="16" l="1"/>
  <c r="F123" i="16"/>
  <c r="E123" i="16"/>
  <c r="D123" i="16"/>
  <c r="F43" i="10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C122" i="16" l="1"/>
  <c r="E122" i="16"/>
  <c r="F122" i="16"/>
  <c r="D122" i="16"/>
  <c r="F42" i="10"/>
  <c r="B122" i="16"/>
  <c r="A122" i="16" s="1"/>
  <c r="D101" i="10"/>
  <c r="E102" i="10"/>
  <c r="C102" i="10"/>
  <c r="F7" i="1"/>
  <c r="G8" i="1" s="1"/>
  <c r="A41" i="10"/>
  <c r="C121" i="16" l="1"/>
  <c r="F121" i="16"/>
  <c r="E121" i="16"/>
  <c r="D121" i="16"/>
  <c r="F41" i="10"/>
  <c r="B121" i="16"/>
  <c r="A121" i="16" s="1"/>
  <c r="D100" i="10"/>
  <c r="E101" i="10"/>
  <c r="C101" i="10"/>
  <c r="A40" i="10"/>
  <c r="C120" i="16" l="1"/>
  <c r="F120" i="16"/>
  <c r="D120" i="16"/>
  <c r="E120" i="16"/>
  <c r="F40" i="10"/>
  <c r="B120" i="16"/>
  <c r="A120" i="16" s="1"/>
  <c r="D99" i="10"/>
  <c r="E100" i="10"/>
  <c r="C100" i="10"/>
  <c r="A39" i="10"/>
  <c r="C119" i="16" l="1"/>
  <c r="F119" i="16"/>
  <c r="E119" i="16"/>
  <c r="D119" i="16"/>
  <c r="F39" i="10"/>
  <c r="B119" i="16"/>
  <c r="A119" i="16" s="1"/>
  <c r="D98" i="10"/>
  <c r="E99" i="10"/>
  <c r="C99" i="10"/>
  <c r="A38" i="10"/>
  <c r="E118" i="16" l="1"/>
  <c r="F118" i="16"/>
  <c r="D118" i="16"/>
  <c r="F38" i="10"/>
  <c r="C118" i="16"/>
  <c r="B118" i="16"/>
  <c r="A118" i="16" s="1"/>
  <c r="D97" i="10"/>
  <c r="E98" i="10"/>
  <c r="C98" i="10"/>
  <c r="A37" i="10"/>
  <c r="C117" i="16" l="1"/>
  <c r="F117" i="16"/>
  <c r="D117" i="16"/>
  <c r="E117" i="16"/>
  <c r="F37" i="10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A34" i="10" l="1"/>
  <c r="F34" i="10" s="1"/>
  <c r="C115" i="16"/>
  <c r="E115" i="16"/>
  <c r="F115" i="16"/>
  <c r="D115" i="16"/>
  <c r="F35" i="10"/>
  <c r="B115" i="16"/>
  <c r="A115" i="16" s="1"/>
  <c r="D94" i="10"/>
  <c r="E95" i="10"/>
  <c r="C95" i="10"/>
  <c r="E13" i="8"/>
  <c r="E11" i="8"/>
  <c r="E9" i="8"/>
  <c r="A33" i="10" l="1"/>
  <c r="C114" i="16"/>
  <c r="F114" i="16"/>
  <c r="D114" i="16"/>
  <c r="E114" i="16"/>
  <c r="B114" i="16"/>
  <c r="A114" i="16" s="1"/>
  <c r="D93" i="10"/>
  <c r="E94" i="10"/>
  <c r="C94" i="10"/>
  <c r="E12" i="8"/>
  <c r="E8" i="8"/>
  <c r="E113" i="16" l="1"/>
  <c r="F113" i="16"/>
  <c r="D113" i="16"/>
  <c r="F33" i="10"/>
  <c r="C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<sst xmlns="http://schemas.openxmlformats.org/spreadsheetml/2006/main" count="298" uniqueCount="179">
  <si>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</si>
  <si>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</si>
  <si>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</si>
  <si>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</si>
  <si>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</si>
  <si>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</si>
  <si>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</si>
  <si>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</si>
  <si>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</si>
  <si>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</si>
  <si>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</si>
  <si>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</si>
  <si>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</si>
  <si>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</si>
  <si>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</si>
  <si>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</si>
  <si>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</si>
  <si>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</si>
  <si>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</si>
  <si>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</si>
  <si>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</si>
  <si>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</si>
  <si>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</si>
  <si>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</si>
  <si>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</si>
  <si>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</si>
  <si>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</si>
  <si>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</si>
  <si>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</si>
  <si>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</si>
  <si>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</si>
  <si>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</si>
  <si>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</si>
  <si>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</si>
  <si>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</si>
  <si>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</si>
  <si>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</si>
  <si>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</si>
  <si>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</si>
  <si>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</si>
  <si>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</si>
  <si>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</si>
  <si>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</si>
  <si>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</si>
  <si>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</si>
  <si>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</si>
  <si>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</si>
  <si>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</si>
  <si>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</si>
  <si>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</si>
  <si>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</si>
  <si>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</si>
  <si>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</si>
  <si>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</si>
  <si>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</si>
  <si>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</si>
  <si>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</si>
  <si>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</si>
  <si>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</si>
  <si>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</si>
  <si>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</si>
  <si>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</si>
  <si>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</si>
  <si>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</si>
  <si>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</si>
  <si>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</si>
  <si>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</si>
  <si>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</si>
  <si>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</si>
  <si>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</si>
  <si>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</si>
  <si>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</si>
  <si>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</si>
  <si>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</si>
  <si>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</si>
  <si>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</si>
  <si>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</si>
  <si>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</si>
  <si>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</si>
  <si>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</si>
  <si>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</si>
  <si>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</si>
  <si>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</si>
  <si>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</si>
  <si>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</si>
  <si>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</si>
  <si>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</si>
  <si>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</si>
  <si>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</si>
  <si>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</si>
  <si>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</si>
  <si>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</si>
  <si>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</si>
  <si>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</si>
  <si>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</si>
  <si>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</si>
  <si>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</si>
  <si>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</si>
  <si>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</si>
  <si>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</si>
  <si>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</si>
  <si>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</si>
  <si>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</si>
  <si>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</si>
  <si>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</si>
  <si>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</si>
  <si>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</si>
  <si>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</si>
  <si>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</si>
  <si>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</si>
  <si>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</si>
  <si>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</si>
  <si>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</si>
  <si>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</si>
  <si>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</si>
  <si>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</si>
  <si>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</si>
  <si>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</si>
  <si>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</si>
  <si>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</si>
  <si>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</si>
  <si>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</si>
  <si>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</si>
  <si>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</si>
  <si>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</si>
  <si>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</si>
  <si>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</si>
  <si>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</si>
  <si>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</si>
  <si>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</si>
  <si>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</si>
  <si>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</si>
  <si>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</si>
  <si>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</si>
  <si>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30/06/2019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</si>
  <si>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ut="07/10/2019 07:22:30"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msgID="70C1F76F11E9A2E3EA6E0080EFF56EC2"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</si>
  <si>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28/06/2019 13:47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</si>
  <si>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ut="07/10/2019 07:22:38"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msgID="70CAD8A211E9A2E3EA6E0080EFC50EC2"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nrr="36" nrc="72"&gt;&lt;pg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</si>
  <si>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ut="07/10/2019 07:22:40"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msgID="70D5A0FD11E9A2E3EA6E0080EFD52DC0"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nrr="1112" nrc="39"&gt;&lt;pg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</si>
  <si>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ut="07/10/2019 07:22:43"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msgID="70C5175B11E9A2E3EA6E0080EF95ADC2"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nrr="1018" nrc="68"&gt;&lt;pg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</si>
  <si>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</si>
  <si>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</si>
  <si>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</si>
  <si>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</si>
  <si>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</si>
  <si>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</si>
  <si>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</si>
  <si>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</si>
  <si>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</si>
  <si>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</si>
  <si>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</si>
  <si>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</si>
  <si>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</si>
  <si>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</si>
  <si>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</si>
  <si>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</si>
  <si>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</si>
  <si>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</si>
  <si>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</si>
  <si>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</si>
  <si>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</si>
  <si>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</si>
  <si>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</si>
  <si>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</si>
  <si>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</si>
  <si>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</si>
  <si>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</si>
  <si>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</si>
  <si>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</si>
  <si>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ut="07/10/2019 07:22:46"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msgID="827D813A11E9A2E3EA6E0080EF058DC1"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nrr="958" nrc="128"&gt;&lt;pg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</si>
  <si>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ut="07/10/2019 07:22:49"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msgID="7EFE813111E9A2E3EA6E0080EF756DC1"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nrr="36" nrc="144"&gt;&lt;pg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</si>
  <si>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ut="07/10/2019 07:22:51"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msgID="8465653011E9A2E3EA6E0080EFA5CEC4"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nrr="105" nrc="148"&gt;&lt;pg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</si>
  <si>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ut="07/10/2019 07:23:25"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msgID="7FEC9FAB11E9A2E3EA6E0080EF858DC2"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rows="33" cols="2" /&gt;&lt;esdo ews="" ece="" ptn="" /&gt;&lt;/excel&gt;&lt;pgs&gt;&lt;pg rows="31" cols="1" nrr="924" nrc="32"&gt;&lt;pg /&gt;&lt;bls&gt;&lt;bl sr="1" sc="1" rfetch="31" cfetch="1" posid="1" darows="0" dacols="1"&gt;&lt;excel&gt;&lt;epo ews="Dat_01" ece="A85" enr="MSTR.Serie_Balance_B.C._Mensual"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</si>
  <si>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ut="07/10/2019 07:24:25"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msgID="70CAD90711E9A2E3EA6E0080EF15AEC3"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nrr="1082" nrc="38"&gt;&lt;pg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</si>
  <si>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Mes Año anterior (MWh)</t>
  </si>
  <si>
    <t>Año anterior (MWh)</t>
  </si>
  <si>
    <t>Año móvil Año anterior (MWh)</t>
  </si>
  <si>
    <t>c8ad67790c4b4fdcb5c6a1896c14c7db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</si>
  <si>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ut="07/10/2019 07:25:42" si="2.000000014e8cd427432cb545a6149b9daf967fc8f0677b4f3b348bb477d0d4a4f9c3c526bdb3f473d6dc3f9084f6ae9d95f1b798eae2f90cfb14bd7a30be3aaeed32a3b39a3ed25fd7cef7f2de2c5bfaaad48c99577bbb695a665a390c2151833443af38c7462e61be538af3aebedac34094589f816270f1b318becf9b98ddf24e65.3082.0.1.Europe/Madrid.upriv*_1*_pidn2*_9*_session*-lat*_1.000000016ade13a3a9440bbef91934e2912b1c1db5ee3e724aab38d7c95fcaa412ac4ca2420706ed6a55f10766cdb1e2634099600971195a.000000015a8986f3b94c13a25a7fd4371cb2cccbb5ee3e7281b98565189dd98f9a79c9044342879f8875a9c76b3b1fffc8032f245f04107f.0.1.1.BDEbi.D066E1C611E6257C10D00080EF253B44.0-3082.1.1_-0.1.0_-3082.1.1_5.5.0.*0.00000001fa1a17873ca329ace119e3e9de2aab9dc911585a02741e6e6768bc4e3c60b9a51eafe918.0.10*.25*.15*.214.23.10*.4*.0400*.0074J.e.00000001dae18c8246b02b8cbe6af7849baa1666c911585a5c9a7147ab4c2ef8f7b55d69f84be6fa.0" msgID="80E647DB11E9A2E3EA6E0080EF25CEC3"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nrr="622" nrc="201"&gt;&lt;pg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</si>
</sst>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  <font>
      <b/>
      <sz val="8"/>
      <color rgb="FF0B428E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DFDF"/>
        <bgColor rgb="FFFFFF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0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41" fillId="11" borderId="6">
      <alignment vertical="center" wrapText="1"/>
    </xf>
    <xf numFmtId="164" fontId="41" fillId="11" borderId="6">
      <alignment horizontal="center" wrapText="1"/>
    </xf>
  </cellStyleXfs>
  <cellXfs count="149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6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5" fillId="4" borderId="6" xfId="27" quotePrefix="1" applyAlignment="1">
      <alignment horizontal="right" vertical="center"/>
    </xf>
    <xf numFmtId="164" fontId="24" fillId="6" borderId="6" xfId="20" quotePrefix="1" applyAlignment="1">
      <alignment horizontal="center"/>
    </xf>
    <xf numFmtId="0" fontId="2" fillId="0" borderId="0" xfId="8" applyAlignment="1">
      <alignment horizontal="right"/>
    </xf>
    <xf numFmtId="169" fontId="32" fillId="12" borderId="0" xfId="6" applyNumberFormat="1" applyFont="1" applyFill="1" applyBorder="1" applyAlignment="1" applyProtection="1">
      <alignment horizontal="right" indent="1"/>
    </xf>
    <xf numFmtId="169" fontId="32" fillId="12" borderId="1" xfId="6" applyNumberFormat="1" applyFont="1" applyFill="1" applyBorder="1" applyAlignment="1" applyProtection="1">
      <alignment horizontal="right" indent="1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</cellXfs>
  <cellStyles count="30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3_12fa68d3-c457-4d25-994e-10345e19d365" xfId="15" xr:uid="{00000000-0005-0000-0000-000010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FFFFFF"/>
      <color rgb="FFF5F5F5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-0.48698147563920369</c:v>
                </c:pt>
                <c:pt idx="1">
                  <c:v>-0.71450383753798308</c:v>
                </c:pt>
                <c:pt idx="2">
                  <c:v>-1.4758085136544974</c:v>
                </c:pt>
                <c:pt idx="3">
                  <c:v>-1.8307834332622841</c:v>
                </c:pt>
                <c:pt idx="4">
                  <c:v>0.87499136468409677</c:v>
                </c:pt>
                <c:pt idx="5">
                  <c:v>-0.44734776923334163</c:v>
                </c:pt>
                <c:pt idx="6">
                  <c:v>2.0645999340766945</c:v>
                </c:pt>
                <c:pt idx="7">
                  <c:v>0.61112827036402528</c:v>
                </c:pt>
                <c:pt idx="8">
                  <c:v>0.32186395046165472</c:v>
                </c:pt>
                <c:pt idx="9">
                  <c:v>1.5527776603243897</c:v>
                </c:pt>
                <c:pt idx="10">
                  <c:v>-0.27722177362277112</c:v>
                </c:pt>
                <c:pt idx="11">
                  <c:v>0.86619424349558827</c:v>
                </c:pt>
                <c:pt idx="12">
                  <c:v>-0.1872471255882302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-2.6787242746371014</c:v>
                </c:pt>
                <c:pt idx="1">
                  <c:v>-0.35638067680926477</c:v>
                </c:pt>
                <c:pt idx="2">
                  <c:v>0.69812543180443054</c:v>
                </c:pt>
                <c:pt idx="3">
                  <c:v>1.7896253495112813</c:v>
                </c:pt>
                <c:pt idx="4">
                  <c:v>-0.22148422758365705</c:v>
                </c:pt>
                <c:pt idx="5">
                  <c:v>1.5250987461166043</c:v>
                </c:pt>
                <c:pt idx="6">
                  <c:v>-1.5551688012934264</c:v>
                </c:pt>
                <c:pt idx="7">
                  <c:v>1.8446584628137419</c:v>
                </c:pt>
                <c:pt idx="8">
                  <c:v>-3.468864295646767</c:v>
                </c:pt>
                <c:pt idx="9">
                  <c:v>-2.9260497630054676</c:v>
                </c:pt>
                <c:pt idx="10">
                  <c:v>-8.7578301401358694E-2</c:v>
                </c:pt>
                <c:pt idx="11">
                  <c:v>0.86133216606938401</c:v>
                </c:pt>
                <c:pt idx="12">
                  <c:v>1.5804751662495842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-3.0329802090901516</c:v>
                </c:pt>
                <c:pt idx="1">
                  <c:v>3.4616190840885963E-2</c:v>
                </c:pt>
                <c:pt idx="2">
                  <c:v>1.7664479185630855</c:v>
                </c:pt>
                <c:pt idx="3">
                  <c:v>2.9999397227346458</c:v>
                </c:pt>
                <c:pt idx="4">
                  <c:v>1.6389875980227231E-2</c:v>
                </c:pt>
                <c:pt idx="5">
                  <c:v>-1.0176698110557214</c:v>
                </c:pt>
                <c:pt idx="6">
                  <c:v>-4.9190096172281326</c:v>
                </c:pt>
                <c:pt idx="7">
                  <c:v>0.59871052585629414</c:v>
                </c:pt>
                <c:pt idx="8">
                  <c:v>-2.1136581527898</c:v>
                </c:pt>
                <c:pt idx="9">
                  <c:v>-4.7524212716688385</c:v>
                </c:pt>
                <c:pt idx="10">
                  <c:v>-1.7569323760407651</c:v>
                </c:pt>
                <c:pt idx="11">
                  <c:v>-2.595747171674978</c:v>
                </c:pt>
                <c:pt idx="12">
                  <c:v>-3.2946893942208066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06528"/>
        <c:axId val="237507312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-6.1986859593664567</c:v>
                </c:pt>
                <c:pt idx="1">
                  <c:v>-1.0362683235063619</c:v>
                </c:pt>
                <c:pt idx="2">
                  <c:v>0.98876483671301862</c:v>
                </c:pt>
                <c:pt idx="3">
                  <c:v>2.958781638983643</c:v>
                </c:pt>
                <c:pt idx="4">
                  <c:v>0.66989701308066696</c:v>
                </c:pt>
                <c:pt idx="5">
                  <c:v>6.0081165827541305E-2</c:v>
                </c:pt>
                <c:pt idx="6">
                  <c:v>-4.4095784844448644</c:v>
                </c:pt>
                <c:pt idx="7">
                  <c:v>3.0544972590340613</c:v>
                </c:pt>
                <c:pt idx="8">
                  <c:v>-5.2606584979749123</c:v>
                </c:pt>
                <c:pt idx="9">
                  <c:v>-6.1256933743499165</c:v>
                </c:pt>
                <c:pt idx="10">
                  <c:v>-2.1217324510648949</c:v>
                </c:pt>
                <c:pt idx="11">
                  <c:v>-0.86822076211000576</c:v>
                </c:pt>
                <c:pt idx="12">
                  <c:v>-1.9014613535594527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06528"/>
        <c:axId val="237507312"/>
      </c:lineChart>
      <c:catAx>
        <c:axId val="23750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7507312"/>
        <c:crosses val="autoZero"/>
        <c:auto val="1"/>
        <c:lblAlgn val="ctr"/>
        <c:lblOffset val="100"/>
        <c:noMultiLvlLbl val="0"/>
      </c:catAx>
      <c:valAx>
        <c:axId val="237507312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7506528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25.264894736799999</c:v>
                </c:pt>
                <c:pt idx="1">
                  <c:v>25.691157894700002</c:v>
                </c:pt>
                <c:pt idx="2">
                  <c:v>25.488210526300001</c:v>
                </c:pt>
                <c:pt idx="3">
                  <c:v>24.787157894700002</c:v>
                </c:pt>
                <c:pt idx="4">
                  <c:v>25.231789473700001</c:v>
                </c:pt>
                <c:pt idx="5">
                  <c:v>25.110578947400001</c:v>
                </c:pt>
                <c:pt idx="6">
                  <c:v>25.513421052599998</c:v>
                </c:pt>
                <c:pt idx="7">
                  <c:v>25.418631578900001</c:v>
                </c:pt>
                <c:pt idx="8">
                  <c:v>25.1524736842</c:v>
                </c:pt>
                <c:pt idx="9">
                  <c:v>25.1039473684</c:v>
                </c:pt>
                <c:pt idx="10">
                  <c:v>25.743368421100001</c:v>
                </c:pt>
                <c:pt idx="11">
                  <c:v>26.475736842100002</c:v>
                </c:pt>
                <c:pt idx="12">
                  <c:v>26.464736842099999</c:v>
                </c:pt>
                <c:pt idx="13">
                  <c:v>25.708578947399999</c:v>
                </c:pt>
                <c:pt idx="14">
                  <c:v>26.703105263200001</c:v>
                </c:pt>
                <c:pt idx="15">
                  <c:v>26.814368421099999</c:v>
                </c:pt>
                <c:pt idx="16">
                  <c:v>26.816526315800001</c:v>
                </c:pt>
                <c:pt idx="17">
                  <c:v>27.276789473699999</c:v>
                </c:pt>
                <c:pt idx="18">
                  <c:v>27.039000000000001</c:v>
                </c:pt>
                <c:pt idx="19">
                  <c:v>27.183684210500001</c:v>
                </c:pt>
                <c:pt idx="20">
                  <c:v>28.0985789474</c:v>
                </c:pt>
                <c:pt idx="21">
                  <c:v>28.755842105300001</c:v>
                </c:pt>
                <c:pt idx="22">
                  <c:v>28.159526315800001</c:v>
                </c:pt>
                <c:pt idx="23">
                  <c:v>27.796631578900001</c:v>
                </c:pt>
                <c:pt idx="24">
                  <c:v>27.839947368400001</c:v>
                </c:pt>
                <c:pt idx="25">
                  <c:v>28.143263157900002</c:v>
                </c:pt>
                <c:pt idx="26">
                  <c:v>27.994210526300002</c:v>
                </c:pt>
                <c:pt idx="27">
                  <c:v>28.591578947399999</c:v>
                </c:pt>
                <c:pt idx="28">
                  <c:v>28.5537894737</c:v>
                </c:pt>
                <c:pt idx="29">
                  <c:v>28.479315789499999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14.647</c:v>
                </c:pt>
                <c:pt idx="1">
                  <c:v>14.781842105300001</c:v>
                </c:pt>
                <c:pt idx="2">
                  <c:v>14.6397368421</c:v>
                </c:pt>
                <c:pt idx="3">
                  <c:v>14.6791052632</c:v>
                </c:pt>
                <c:pt idx="4">
                  <c:v>14.616473684200001</c:v>
                </c:pt>
                <c:pt idx="5">
                  <c:v>14.512736842100001</c:v>
                </c:pt>
                <c:pt idx="6">
                  <c:v>14.6609473684</c:v>
                </c:pt>
                <c:pt idx="7">
                  <c:v>15.041842105300001</c:v>
                </c:pt>
                <c:pt idx="8">
                  <c:v>15.2344210526</c:v>
                </c:pt>
                <c:pt idx="9">
                  <c:v>15.327578947399999</c:v>
                </c:pt>
                <c:pt idx="10">
                  <c:v>15.260263157900001</c:v>
                </c:pt>
                <c:pt idx="11">
                  <c:v>15.6635789474</c:v>
                </c:pt>
                <c:pt idx="12">
                  <c:v>15.9298947368</c:v>
                </c:pt>
                <c:pt idx="13">
                  <c:v>15.153736842100001</c:v>
                </c:pt>
                <c:pt idx="14">
                  <c:v>15.8091578947</c:v>
                </c:pt>
                <c:pt idx="15">
                  <c:v>15.881052631599999</c:v>
                </c:pt>
                <c:pt idx="16">
                  <c:v>16.068473684200001</c:v>
                </c:pt>
                <c:pt idx="17">
                  <c:v>16.1912631579</c:v>
                </c:pt>
                <c:pt idx="18">
                  <c:v>16.525052631600001</c:v>
                </c:pt>
                <c:pt idx="19">
                  <c:v>16.661684210499999</c:v>
                </c:pt>
                <c:pt idx="20">
                  <c:v>16.430947368399998</c:v>
                </c:pt>
                <c:pt idx="21">
                  <c:v>16.884631578899999</c:v>
                </c:pt>
                <c:pt idx="22">
                  <c:v>17.297315789500001</c:v>
                </c:pt>
                <c:pt idx="23">
                  <c:v>17.287894736799998</c:v>
                </c:pt>
                <c:pt idx="24">
                  <c:v>17.234368421100001</c:v>
                </c:pt>
                <c:pt idx="25">
                  <c:v>17.520263157900001</c:v>
                </c:pt>
                <c:pt idx="26">
                  <c:v>17.535578947400001</c:v>
                </c:pt>
                <c:pt idx="27">
                  <c:v>17.365947368400001</c:v>
                </c:pt>
                <c:pt idx="28">
                  <c:v>17.5076315789</c:v>
                </c:pt>
                <c:pt idx="29">
                  <c:v>17.364631578899999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724680"/>
        <c:axId val="245725856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29.584</c:v>
                </c:pt>
                <c:pt idx="1">
                  <c:v>29.359000000000002</c:v>
                </c:pt>
                <c:pt idx="2">
                  <c:v>28.207000000000001</c:v>
                </c:pt>
                <c:pt idx="3">
                  <c:v>25.875</c:v>
                </c:pt>
                <c:pt idx="4">
                  <c:v>22.56</c:v>
                </c:pt>
                <c:pt idx="5">
                  <c:v>23.545000000000002</c:v>
                </c:pt>
                <c:pt idx="6">
                  <c:v>24.114999999999998</c:v>
                </c:pt>
                <c:pt idx="7">
                  <c:v>24.530999999999999</c:v>
                </c:pt>
                <c:pt idx="8">
                  <c:v>25.045000000000002</c:v>
                </c:pt>
                <c:pt idx="9">
                  <c:v>24.62</c:v>
                </c:pt>
                <c:pt idx="10">
                  <c:v>21.181000000000001</c:v>
                </c:pt>
                <c:pt idx="11">
                  <c:v>22.637</c:v>
                </c:pt>
                <c:pt idx="12">
                  <c:v>24.192</c:v>
                </c:pt>
                <c:pt idx="13">
                  <c:v>24.291</c:v>
                </c:pt>
                <c:pt idx="14">
                  <c:v>25.116</c:v>
                </c:pt>
                <c:pt idx="15">
                  <c:v>26.318000000000001</c:v>
                </c:pt>
                <c:pt idx="16">
                  <c:v>27.388000000000002</c:v>
                </c:pt>
                <c:pt idx="17">
                  <c:v>27.864000000000001</c:v>
                </c:pt>
                <c:pt idx="18">
                  <c:v>26.234999999999999</c:v>
                </c:pt>
                <c:pt idx="19">
                  <c:v>25.317</c:v>
                </c:pt>
                <c:pt idx="20">
                  <c:v>26.123999999999999</c:v>
                </c:pt>
                <c:pt idx="21">
                  <c:v>28.728000000000002</c:v>
                </c:pt>
                <c:pt idx="22">
                  <c:v>28.948</c:v>
                </c:pt>
                <c:pt idx="23">
                  <c:v>27.491</c:v>
                </c:pt>
                <c:pt idx="24">
                  <c:v>29.481999999999999</c:v>
                </c:pt>
                <c:pt idx="25">
                  <c:v>31.98</c:v>
                </c:pt>
                <c:pt idx="26">
                  <c:v>33.344999999999999</c:v>
                </c:pt>
                <c:pt idx="27">
                  <c:v>34.326999999999998</c:v>
                </c:pt>
                <c:pt idx="28">
                  <c:v>33.718000000000004</c:v>
                </c:pt>
                <c:pt idx="29">
                  <c:v>31.135999999999999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22.385999999999999</c:v>
                </c:pt>
                <c:pt idx="1">
                  <c:v>22.292999999999999</c:v>
                </c:pt>
                <c:pt idx="2">
                  <c:v>22.172999999999998</c:v>
                </c:pt>
                <c:pt idx="3">
                  <c:v>20.547999999999998</c:v>
                </c:pt>
                <c:pt idx="4">
                  <c:v>17.936</c:v>
                </c:pt>
                <c:pt idx="5">
                  <c:v>17.748999999999999</c:v>
                </c:pt>
                <c:pt idx="6">
                  <c:v>18.481999999999999</c:v>
                </c:pt>
                <c:pt idx="7">
                  <c:v>18.422999999999998</c:v>
                </c:pt>
                <c:pt idx="8">
                  <c:v>19.885000000000002</c:v>
                </c:pt>
                <c:pt idx="9">
                  <c:v>19.097999999999999</c:v>
                </c:pt>
                <c:pt idx="10">
                  <c:v>16.77</c:v>
                </c:pt>
                <c:pt idx="11">
                  <c:v>16.702000000000002</c:v>
                </c:pt>
                <c:pt idx="12">
                  <c:v>18.516999999999999</c:v>
                </c:pt>
                <c:pt idx="13">
                  <c:v>19.283999999999999</c:v>
                </c:pt>
                <c:pt idx="14">
                  <c:v>19.315999999999999</c:v>
                </c:pt>
                <c:pt idx="15">
                  <c:v>19.763000000000002</c:v>
                </c:pt>
                <c:pt idx="16">
                  <c:v>21.067</c:v>
                </c:pt>
                <c:pt idx="17">
                  <c:v>21.97</c:v>
                </c:pt>
                <c:pt idx="18">
                  <c:v>21.361999999999998</c:v>
                </c:pt>
                <c:pt idx="19">
                  <c:v>20.981000000000002</c:v>
                </c:pt>
                <c:pt idx="20">
                  <c:v>21.055</c:v>
                </c:pt>
                <c:pt idx="21">
                  <c:v>22.088999999999999</c:v>
                </c:pt>
                <c:pt idx="22">
                  <c:v>23.190999999999999</c:v>
                </c:pt>
                <c:pt idx="23">
                  <c:v>22.791</c:v>
                </c:pt>
                <c:pt idx="24">
                  <c:v>23.629000000000001</c:v>
                </c:pt>
                <c:pt idx="25">
                  <c:v>25.507000000000001</c:v>
                </c:pt>
                <c:pt idx="26">
                  <c:v>26.353999999999999</c:v>
                </c:pt>
                <c:pt idx="27">
                  <c:v>27.001000000000001</c:v>
                </c:pt>
                <c:pt idx="28">
                  <c:v>27.08</c:v>
                </c:pt>
                <c:pt idx="29">
                  <c:v>25.561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15.188000000000001</c:v>
                </c:pt>
                <c:pt idx="1">
                  <c:v>15.227</c:v>
                </c:pt>
                <c:pt idx="2">
                  <c:v>16.14</c:v>
                </c:pt>
                <c:pt idx="3">
                  <c:v>15.222</c:v>
                </c:pt>
                <c:pt idx="4">
                  <c:v>13.311999999999999</c:v>
                </c:pt>
                <c:pt idx="5">
                  <c:v>11.954000000000001</c:v>
                </c:pt>
                <c:pt idx="6">
                  <c:v>12.848000000000001</c:v>
                </c:pt>
                <c:pt idx="7">
                  <c:v>12.315</c:v>
                </c:pt>
                <c:pt idx="8">
                  <c:v>14.726000000000001</c:v>
                </c:pt>
                <c:pt idx="9">
                  <c:v>13.577</c:v>
                </c:pt>
                <c:pt idx="10">
                  <c:v>12.359</c:v>
                </c:pt>
                <c:pt idx="11">
                  <c:v>10.766999999999999</c:v>
                </c:pt>
                <c:pt idx="12">
                  <c:v>12.842000000000001</c:v>
                </c:pt>
                <c:pt idx="13">
                  <c:v>14.276</c:v>
                </c:pt>
                <c:pt idx="14">
                  <c:v>13.516</c:v>
                </c:pt>
                <c:pt idx="15">
                  <c:v>13.207000000000001</c:v>
                </c:pt>
                <c:pt idx="16">
                  <c:v>14.746</c:v>
                </c:pt>
                <c:pt idx="17">
                  <c:v>16.077000000000002</c:v>
                </c:pt>
                <c:pt idx="18">
                  <c:v>16.489000000000001</c:v>
                </c:pt>
                <c:pt idx="19">
                  <c:v>16.645</c:v>
                </c:pt>
                <c:pt idx="20">
                  <c:v>15.986000000000001</c:v>
                </c:pt>
                <c:pt idx="21">
                  <c:v>15.45</c:v>
                </c:pt>
                <c:pt idx="22">
                  <c:v>17.433</c:v>
                </c:pt>
                <c:pt idx="23">
                  <c:v>18.091000000000001</c:v>
                </c:pt>
                <c:pt idx="24">
                  <c:v>17.776</c:v>
                </c:pt>
                <c:pt idx="25">
                  <c:v>19.035</c:v>
                </c:pt>
                <c:pt idx="26">
                  <c:v>19.364000000000001</c:v>
                </c:pt>
                <c:pt idx="27">
                  <c:v>19.675000000000001</c:v>
                </c:pt>
                <c:pt idx="28">
                  <c:v>20.442</c:v>
                </c:pt>
                <c:pt idx="29">
                  <c:v>19.986999999999998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18.853999999999999</c:v>
                </c:pt>
                <c:pt idx="1">
                  <c:v>19.047000000000001</c:v>
                </c:pt>
                <c:pt idx="2">
                  <c:v>18.46</c:v>
                </c:pt>
                <c:pt idx="3">
                  <c:v>18.047000000000001</c:v>
                </c:pt>
                <c:pt idx="4">
                  <c:v>17.895</c:v>
                </c:pt>
                <c:pt idx="5">
                  <c:v>17.585000000000001</c:v>
                </c:pt>
                <c:pt idx="6">
                  <c:v>18.82</c:v>
                </c:pt>
                <c:pt idx="7">
                  <c:v>18.46</c:v>
                </c:pt>
                <c:pt idx="8">
                  <c:v>18.899999999999999</c:v>
                </c:pt>
                <c:pt idx="9">
                  <c:v>18.849</c:v>
                </c:pt>
                <c:pt idx="10">
                  <c:v>19.350000000000001</c:v>
                </c:pt>
                <c:pt idx="11">
                  <c:v>19.905000000000001</c:v>
                </c:pt>
                <c:pt idx="12">
                  <c:v>20.262</c:v>
                </c:pt>
                <c:pt idx="13">
                  <c:v>20.353999999999999</c:v>
                </c:pt>
                <c:pt idx="14">
                  <c:v>20.738</c:v>
                </c:pt>
                <c:pt idx="15">
                  <c:v>21.777000000000001</c:v>
                </c:pt>
                <c:pt idx="16">
                  <c:v>22.326000000000001</c:v>
                </c:pt>
                <c:pt idx="17">
                  <c:v>22.646000000000001</c:v>
                </c:pt>
                <c:pt idx="18">
                  <c:v>22.969000000000001</c:v>
                </c:pt>
                <c:pt idx="19">
                  <c:v>23.875</c:v>
                </c:pt>
                <c:pt idx="20">
                  <c:v>24.081</c:v>
                </c:pt>
                <c:pt idx="21">
                  <c:v>24.46</c:v>
                </c:pt>
                <c:pt idx="22">
                  <c:v>24.32</c:v>
                </c:pt>
                <c:pt idx="23">
                  <c:v>24.754999999999999</c:v>
                </c:pt>
                <c:pt idx="24">
                  <c:v>24.445</c:v>
                </c:pt>
                <c:pt idx="25">
                  <c:v>24.033999999999999</c:v>
                </c:pt>
                <c:pt idx="26">
                  <c:v>23.774000000000001</c:v>
                </c:pt>
                <c:pt idx="27">
                  <c:v>23.148</c:v>
                </c:pt>
                <c:pt idx="28">
                  <c:v>23.731000000000002</c:v>
                </c:pt>
                <c:pt idx="29">
                  <c:v>23.137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24680"/>
        <c:axId val="245725856"/>
      </c:lineChart>
      <c:catAx>
        <c:axId val="24572468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45725856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45725856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4572468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21680.301562000001</c:v>
                </c:pt>
                <c:pt idx="1">
                  <c:v>22413.194793999999</c:v>
                </c:pt>
                <c:pt idx="2">
                  <c:v>21769.084502999998</c:v>
                </c:pt>
                <c:pt idx="3">
                  <c:v>20145.293416</c:v>
                </c:pt>
                <c:pt idx="4">
                  <c:v>20160.571298999999</c:v>
                </c:pt>
                <c:pt idx="5">
                  <c:v>20893.499284000001</c:v>
                </c:pt>
                <c:pt idx="6">
                  <c:v>22152.089802999999</c:v>
                </c:pt>
                <c:pt idx="7">
                  <c:v>22595.726236999999</c:v>
                </c:pt>
                <c:pt idx="8">
                  <c:v>21274.776162999999</c:v>
                </c:pt>
                <c:pt idx="9">
                  <c:v>22075.624411000001</c:v>
                </c:pt>
                <c:pt idx="10">
                  <c:v>19925.867210815999</c:v>
                </c:pt>
                <c:pt idx="11">
                  <c:v>20083.650125371001</c:v>
                </c:pt>
                <c:pt idx="12">
                  <c:v>20336.407753128002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723504"/>
        <c:axId val="245723896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20336.407753128002</c:v>
                </c:pt>
                <c:pt idx="1">
                  <c:v>22180.933956064</c:v>
                </c:pt>
                <c:pt idx="2">
                  <c:v>21984.329555839999</c:v>
                </c:pt>
                <c:pt idx="3">
                  <c:v>20741.348658711999</c:v>
                </c:pt>
                <c:pt idx="4">
                  <c:v>20295.626363952</c:v>
                </c:pt>
                <c:pt idx="5">
                  <c:v>20906.052341952</c:v>
                </c:pt>
                <c:pt idx="6">
                  <c:v>21175.276017192002</c:v>
                </c:pt>
                <c:pt idx="7">
                  <c:v>23285.912075568001</c:v>
                </c:pt>
                <c:pt idx="8">
                  <c:v>20155.582842856002</c:v>
                </c:pt>
                <c:pt idx="9">
                  <c:v>20723.339349108999</c:v>
                </c:pt>
                <c:pt idx="10">
                  <c:v>19503.093620047999</c:v>
                </c:pt>
                <c:pt idx="11">
                  <c:v>19909.279705192999</c:v>
                </c:pt>
                <c:pt idx="12">
                  <c:v>19949.718819000002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23504"/>
        <c:axId val="245723896"/>
      </c:lineChart>
      <c:catAx>
        <c:axId val="24572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5723896"/>
        <c:crosses val="autoZero"/>
        <c:auto val="1"/>
        <c:lblAlgn val="ctr"/>
        <c:lblOffset val="100"/>
        <c:noMultiLvlLbl val="0"/>
      </c:catAx>
      <c:valAx>
        <c:axId val="24572389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5723504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jun-19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3">
                  <c:v>38174</c:v>
                </c:pt>
                <c:pt idx="4">
                  <c:v>38174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jun-19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45724288"/>
        <c:axId val="245725072"/>
      </c:barChart>
      <c:catAx>
        <c:axId val="24572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45725072"/>
        <c:crosses val="autoZero"/>
        <c:auto val="1"/>
        <c:lblAlgn val="ctr"/>
        <c:lblOffset val="100"/>
        <c:tickMarkSkip val="1"/>
        <c:noMultiLvlLbl val="0"/>
      </c:catAx>
      <c:valAx>
        <c:axId val="245725072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724288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615.87151100000005</c:v>
                </c:pt>
                <c:pt idx="1">
                  <c:v>570.73334799999998</c:v>
                </c:pt>
                <c:pt idx="2">
                  <c:v>682.94083899999998</c:v>
                </c:pt>
                <c:pt idx="3">
                  <c:v>699.13288299999999</c:v>
                </c:pt>
                <c:pt idx="4">
                  <c:v>683.68413599999997</c:v>
                </c:pt>
                <c:pt idx="5">
                  <c:v>675.24868900000001</c:v>
                </c:pt>
                <c:pt idx="6">
                  <c:v>672.16892299999995</c:v>
                </c:pt>
                <c:pt idx="7">
                  <c:v>607.11861699999997</c:v>
                </c:pt>
                <c:pt idx="8">
                  <c:v>559.16645400000004</c:v>
                </c:pt>
                <c:pt idx="9">
                  <c:v>650.19219399999997</c:v>
                </c:pt>
                <c:pt idx="10">
                  <c:v>674.80861700000003</c:v>
                </c:pt>
                <c:pt idx="11">
                  <c:v>679.29580599999997</c:v>
                </c:pt>
                <c:pt idx="12">
                  <c:v>682.64005099999997</c:v>
                </c:pt>
                <c:pt idx="13">
                  <c:v>677.82050900000002</c:v>
                </c:pt>
                <c:pt idx="14">
                  <c:v>608.77685499999995</c:v>
                </c:pt>
                <c:pt idx="15">
                  <c:v>562.37041499999998</c:v>
                </c:pt>
                <c:pt idx="16">
                  <c:v>671.33527400000003</c:v>
                </c:pt>
                <c:pt idx="17">
                  <c:v>692.55898100000002</c:v>
                </c:pt>
                <c:pt idx="18">
                  <c:v>697.56041300000004</c:v>
                </c:pt>
                <c:pt idx="19">
                  <c:v>690.269904</c:v>
                </c:pt>
                <c:pt idx="20">
                  <c:v>687.90816800000005</c:v>
                </c:pt>
                <c:pt idx="21">
                  <c:v>630.615542</c:v>
                </c:pt>
                <c:pt idx="22">
                  <c:v>583.19620199999997</c:v>
                </c:pt>
                <c:pt idx="23">
                  <c:v>643.83513700000003</c:v>
                </c:pt>
                <c:pt idx="24">
                  <c:v>718.08680500000003</c:v>
                </c:pt>
                <c:pt idx="25">
                  <c:v>744.56136600000002</c:v>
                </c:pt>
                <c:pt idx="26">
                  <c:v>759.11981800000001</c:v>
                </c:pt>
                <c:pt idx="27">
                  <c:v>772.340418</c:v>
                </c:pt>
                <c:pt idx="28">
                  <c:v>704.58881099999996</c:v>
                </c:pt>
                <c:pt idx="29">
                  <c:v>651.77213300000005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03552"/>
        <c:axId val="229802376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29030.095000000001</c:v>
                </c:pt>
                <c:pt idx="1">
                  <c:v>27324.386999999999</c:v>
                </c:pt>
                <c:pt idx="2">
                  <c:v>33036.144999999997</c:v>
                </c:pt>
                <c:pt idx="3">
                  <c:v>33198.983</c:v>
                </c:pt>
                <c:pt idx="4">
                  <c:v>32109.938999999998</c:v>
                </c:pt>
                <c:pt idx="5">
                  <c:v>31603.113000000001</c:v>
                </c:pt>
                <c:pt idx="6">
                  <c:v>31778.016</c:v>
                </c:pt>
                <c:pt idx="7">
                  <c:v>28456.827000000001</c:v>
                </c:pt>
                <c:pt idx="8">
                  <c:v>26687.167000000001</c:v>
                </c:pt>
                <c:pt idx="9">
                  <c:v>31075.616000000002</c:v>
                </c:pt>
                <c:pt idx="10">
                  <c:v>31847.873</c:v>
                </c:pt>
                <c:pt idx="11">
                  <c:v>31857.089</c:v>
                </c:pt>
                <c:pt idx="12">
                  <c:v>32113.268</c:v>
                </c:pt>
                <c:pt idx="13">
                  <c:v>32119.167000000001</c:v>
                </c:pt>
                <c:pt idx="14">
                  <c:v>28681.704000000002</c:v>
                </c:pt>
                <c:pt idx="15">
                  <c:v>26664.054</c:v>
                </c:pt>
                <c:pt idx="16">
                  <c:v>32378.744999999999</c:v>
                </c:pt>
                <c:pt idx="17">
                  <c:v>32864.1</c:v>
                </c:pt>
                <c:pt idx="18">
                  <c:v>33926.311999999998</c:v>
                </c:pt>
                <c:pt idx="19">
                  <c:v>32652.805</c:v>
                </c:pt>
                <c:pt idx="20">
                  <c:v>32704.037</c:v>
                </c:pt>
                <c:pt idx="21">
                  <c:v>29689.842000000001</c:v>
                </c:pt>
                <c:pt idx="22">
                  <c:v>27092.142</c:v>
                </c:pt>
                <c:pt idx="23">
                  <c:v>30613.456999999999</c:v>
                </c:pt>
                <c:pt idx="24">
                  <c:v>34591.468999999997</c:v>
                </c:pt>
                <c:pt idx="25">
                  <c:v>35873.498</c:v>
                </c:pt>
                <c:pt idx="26">
                  <c:v>36582.468000000001</c:v>
                </c:pt>
                <c:pt idx="27">
                  <c:v>37764.629000000001</c:v>
                </c:pt>
                <c:pt idx="28">
                  <c:v>33591.898000000001</c:v>
                </c:pt>
                <c:pt idx="29">
                  <c:v>31292.929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04336"/>
        <c:axId val="229803944"/>
      </c:lineChart>
      <c:catAx>
        <c:axId val="22980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9802376"/>
        <c:crosses val="autoZero"/>
        <c:auto val="0"/>
        <c:lblAlgn val="ctr"/>
        <c:lblOffset val="100"/>
        <c:noMultiLvlLbl val="0"/>
      </c:catAx>
      <c:valAx>
        <c:axId val="229802376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9803552"/>
        <c:crosses val="autoZero"/>
        <c:crossBetween val="between"/>
      </c:valAx>
      <c:valAx>
        <c:axId val="229803944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9804336"/>
        <c:crosses val="max"/>
        <c:crossBetween val="between"/>
      </c:valAx>
      <c:catAx>
        <c:axId val="229804336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22980394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0.37972</cdr:x>
      <cdr:y>0.2541</cdr:y>
    </cdr:from>
    <cdr:to>
      <cdr:x>0.54459</cdr:x>
      <cdr:y>0.33595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6432" y="740601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0.08379</cdr:x>
      <cdr:y>0.58392</cdr:y>
    </cdr:from>
    <cdr:to>
      <cdr:x>0.23784</cdr:x>
      <cdr:y>0.67473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584" y="1701929"/>
          <a:ext cx="1085822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0.19299</cdr:x>
      <cdr:y>0.24158</cdr:y>
    </cdr:from>
    <cdr:to>
      <cdr:x>0.61224</cdr:x>
      <cdr:y>0.28878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3663" y="70643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570DAAE9-7709-4766-A771-DDE031DFE4D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 junio (13:47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28 junio (13:47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Junio 2019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K14" sqref="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Junio 2019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9" t="s">
        <v>7</v>
      </c>
      <c r="E7" s="4"/>
      <c r="F7" s="141" t="str">
        <f>K3</f>
        <v>Junio 2019</v>
      </c>
      <c r="G7" s="142"/>
      <c r="H7" s="142" t="s">
        <v>1</v>
      </c>
      <c r="I7" s="142"/>
      <c r="J7" s="142" t="s">
        <v>2</v>
      </c>
      <c r="K7" s="142"/>
    </row>
    <row r="8" spans="3:12">
      <c r="C8" s="139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(b.c.)",Dat_01!A4:J29,2,FALSE)/1000</f>
        <v>19949.718818999998</v>
      </c>
      <c r="G9" s="47">
        <f>VLOOKUP("Demanda transporte (b.c.)",Dat_01!A4:J29,4,FALSE)*100</f>
        <v>-1.9014613499999999</v>
      </c>
      <c r="H9" s="31">
        <f>VLOOKUP("Demanda transporte (b.c.)",Dat_01!A4:J29,5,FALSE)/1000</f>
        <v>123526.92641177399</v>
      </c>
      <c r="I9" s="47">
        <f>VLOOKUP("Demanda transporte (b.c.)",Dat_01!A4:J29,7,FALSE)*100</f>
        <v>-2.18946913</v>
      </c>
      <c r="J9" s="31">
        <f>VLOOKUP("Demanda transporte (b.c.)",Dat_01!A4:J29,8,FALSE)/1000</f>
        <v>250810.49330548599</v>
      </c>
      <c r="K9" s="47">
        <f>VLOOKUP("Demanda transporte (b.c.)",Dat_01!A4:J29,10,FALSE)*100</f>
        <v>-1.1879374999999999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-0.1872471255882302</v>
      </c>
      <c r="H12" s="43"/>
      <c r="I12" s="43">
        <v>0.51629041563744371</v>
      </c>
      <c r="J12" s="43"/>
      <c r="K12" s="43">
        <v>0.15542349201227434</v>
      </c>
    </row>
    <row r="13" spans="3:12">
      <c r="E13" s="34" t="s">
        <v>26</v>
      </c>
      <c r="F13" s="33"/>
      <c r="G13" s="43">
        <v>1.5804751662495842</v>
      </c>
      <c r="H13" s="43"/>
      <c r="I13" s="43">
        <v>-0.37496014647607767</v>
      </c>
      <c r="J13" s="43"/>
      <c r="K13" s="43">
        <v>-4.7311944518224625E-2</v>
      </c>
    </row>
    <row r="14" spans="3:12">
      <c r="E14" s="35" t="s">
        <v>5</v>
      </c>
      <c r="F14" s="36"/>
      <c r="G14" s="44">
        <v>-3.2946893942208066</v>
      </c>
      <c r="H14" s="44"/>
      <c r="I14" s="44">
        <v>-2.3307993980052344</v>
      </c>
      <c r="J14" s="44"/>
      <c r="K14" s="44">
        <v>-1.2960490510999123</v>
      </c>
    </row>
    <row r="15" spans="3:12">
      <c r="E15" s="143" t="s">
        <v>27</v>
      </c>
      <c r="F15" s="143"/>
      <c r="G15" s="143"/>
      <c r="H15" s="143"/>
      <c r="I15" s="143"/>
      <c r="J15" s="143"/>
      <c r="K15" s="143"/>
    </row>
    <row r="16" spans="3:12" ht="21.75" customHeight="1">
      <c r="E16" s="140" t="s">
        <v>28</v>
      </c>
      <c r="F16" s="140"/>
      <c r="G16" s="140"/>
      <c r="H16" s="140"/>
      <c r="I16" s="140"/>
      <c r="J16" s="140"/>
      <c r="K16" s="140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workbookViewId="0">
      <selection activeCell="C10" sqref="C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9" t="s">
        <v>133</v>
      </c>
      <c r="E7" s="9"/>
    </row>
    <row r="8" spans="3:11">
      <c r="C8" s="139"/>
      <c r="E8" s="9"/>
      <c r="I8" t="s">
        <v>101</v>
      </c>
    </row>
    <row r="9" spans="3:11">
      <c r="C9" s="139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E23" sqref="E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Junio 2019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9" t="s">
        <v>16</v>
      </c>
      <c r="E7" s="9"/>
    </row>
    <row r="8" spans="3:5">
      <c r="C8" s="139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9" t="s">
        <v>18</v>
      </c>
      <c r="E7" s="9"/>
    </row>
    <row r="8" spans="3:11">
      <c r="C8" s="139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J17" sqref="J17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Junio 2019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9" t="s">
        <v>21</v>
      </c>
      <c r="D7" s="12"/>
      <c r="E7" s="12"/>
    </row>
    <row r="8" spans="2:5">
      <c r="B8" s="139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Junio 2019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9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9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J188"/>
  <sheetViews>
    <sheetView showGridLines="0" showRowColHeaders="0" topLeftCell="A154" workbookViewId="0">
      <selection activeCell="G192" sqref="G192"/>
    </sheetView>
  </sheetViews>
  <sheetFormatPr baseColWidth="10" defaultColWidth="11.42578125" defaultRowHeight="14.25"/>
  <cols>
    <col min="1" max="1" width="26" style="49" customWidth="1"/>
    <col min="2" max="2" width="32.28515625" style="49" bestFit="1" customWidth="1"/>
    <col min="3" max="3" width="29" style="49" bestFit="1" customWidth="1"/>
    <col min="4" max="4" width="14.7109375" style="49" customWidth="1"/>
    <col min="5" max="5" width="29" style="49" bestFit="1" customWidth="1"/>
    <col min="6" max="6" width="19.42578125" style="49" bestFit="1" customWidth="1"/>
    <col min="7" max="7" width="14.7109375" style="49" customWidth="1"/>
    <col min="8" max="8" width="20" style="49" bestFit="1" customWidth="1"/>
    <col min="9" max="9" width="29.5703125" style="49" bestFit="1" customWidth="1"/>
    <col min="10" max="10" width="14.7109375" style="49" customWidth="1"/>
    <col min="11" max="16384" width="11.42578125" style="49"/>
  </cols>
  <sheetData>
    <row r="1" spans="1:10">
      <c r="A1" s="68" t="s">
        <v>53</v>
      </c>
      <c r="B1" s="68" t="s">
        <v>88</v>
      </c>
    </row>
    <row r="2" spans="1:10">
      <c r="A2" s="61" t="s">
        <v>132</v>
      </c>
      <c r="B2" s="61" t="s">
        <v>134</v>
      </c>
      <c r="C2" s="96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junio</v>
      </c>
    </row>
    <row r="4" spans="1:10">
      <c r="A4" s="59" t="s">
        <v>53</v>
      </c>
      <c r="B4" s="144" t="s">
        <v>132</v>
      </c>
      <c r="C4" s="145"/>
      <c r="D4" s="145"/>
      <c r="E4" s="145"/>
      <c r="F4" s="145"/>
      <c r="G4" s="145"/>
      <c r="H4" s="145"/>
      <c r="I4" s="145"/>
      <c r="J4" s="145"/>
    </row>
    <row r="5" spans="1:10">
      <c r="A5" s="59" t="s">
        <v>54</v>
      </c>
      <c r="B5" s="146" t="s">
        <v>46</v>
      </c>
      <c r="C5" s="147"/>
      <c r="D5" s="147"/>
      <c r="E5" s="147"/>
      <c r="F5" s="147"/>
      <c r="G5" s="147"/>
      <c r="H5" s="147"/>
      <c r="I5" s="147"/>
      <c r="J5" s="147"/>
    </row>
    <row r="6" spans="1:10">
      <c r="A6" s="59" t="s">
        <v>55</v>
      </c>
      <c r="B6" s="67" t="s">
        <v>47</v>
      </c>
      <c r="C6" s="67" t="s">
        <v>174</v>
      </c>
      <c r="D6" s="67" t="s">
        <v>48</v>
      </c>
      <c r="E6" s="67" t="s">
        <v>49</v>
      </c>
      <c r="F6" s="67" t="s">
        <v>175</v>
      </c>
      <c r="G6" s="67" t="s">
        <v>50</v>
      </c>
      <c r="H6" s="67" t="s">
        <v>51</v>
      </c>
      <c r="I6" s="67" t="s">
        <v>176</v>
      </c>
      <c r="J6" s="67" t="s">
        <v>52</v>
      </c>
    </row>
    <row r="7" spans="1:10">
      <c r="A7" s="59" t="s">
        <v>56</v>
      </c>
      <c r="B7" s="69"/>
      <c r="C7" s="69"/>
      <c r="D7" s="69"/>
      <c r="E7" s="69"/>
      <c r="F7" s="69"/>
      <c r="G7" s="69"/>
      <c r="H7" s="69"/>
      <c r="I7" s="69"/>
      <c r="J7" s="69"/>
    </row>
    <row r="8" spans="1:10">
      <c r="A8" s="61" t="s">
        <v>32</v>
      </c>
      <c r="B8" s="94">
        <v>1625645.26691</v>
      </c>
      <c r="C8" s="94">
        <v>3717782.1305840001</v>
      </c>
      <c r="D8" s="74">
        <v>-0.56273788790000001</v>
      </c>
      <c r="E8" s="94">
        <v>12222391.773654001</v>
      </c>
      <c r="F8" s="94">
        <v>20944403.082846001</v>
      </c>
      <c r="G8" s="74">
        <v>-0.41643637560000002</v>
      </c>
      <c r="H8" s="94">
        <v>25390370.33168</v>
      </c>
      <c r="I8" s="94">
        <v>27223570.741174001</v>
      </c>
      <c r="J8" s="74">
        <v>-6.7338720099999999E-2</v>
      </c>
    </row>
    <row r="9" spans="1:10">
      <c r="A9" s="61" t="s">
        <v>33</v>
      </c>
      <c r="B9" s="94">
        <v>56646.829089999999</v>
      </c>
      <c r="C9" s="94">
        <v>58722.846416</v>
      </c>
      <c r="D9" s="74">
        <v>-3.5352804799999998E-2</v>
      </c>
      <c r="E9" s="94">
        <v>858621.23734600004</v>
      </c>
      <c r="F9" s="94">
        <v>1381471.7661540001</v>
      </c>
      <c r="G9" s="74">
        <v>-0.37847355379999997</v>
      </c>
      <c r="H9" s="94">
        <v>1486511.0273200001</v>
      </c>
      <c r="I9" s="94">
        <v>2376473.8308259998</v>
      </c>
      <c r="J9" s="74">
        <v>-0.37448878749999998</v>
      </c>
    </row>
    <row r="10" spans="1:10">
      <c r="A10" s="61" t="s">
        <v>34</v>
      </c>
      <c r="B10" s="94">
        <v>4647876.9560000002</v>
      </c>
      <c r="C10" s="94">
        <v>3591591.3509999998</v>
      </c>
      <c r="D10" s="74">
        <v>0.29409960699999999</v>
      </c>
      <c r="E10" s="94">
        <v>28329357.265000001</v>
      </c>
      <c r="F10" s="94">
        <v>25310418.004000001</v>
      </c>
      <c r="G10" s="74">
        <v>0.1192765469</v>
      </c>
      <c r="H10" s="94">
        <v>56216556.691</v>
      </c>
      <c r="I10" s="94">
        <v>52439150.862999998</v>
      </c>
      <c r="J10" s="74">
        <v>7.2034076899999994E-2</v>
      </c>
    </row>
    <row r="11" spans="1:10">
      <c r="A11" s="61" t="s">
        <v>35</v>
      </c>
      <c r="B11" s="94">
        <v>416814.27100000001</v>
      </c>
      <c r="C11" s="94">
        <v>2273625.3509999998</v>
      </c>
      <c r="D11" s="74">
        <v>-0.81667416280000005</v>
      </c>
      <c r="E11" s="94">
        <v>7629333.0530000003</v>
      </c>
      <c r="F11" s="94">
        <v>13707972.482999999</v>
      </c>
      <c r="G11" s="74">
        <v>-0.44343825739999998</v>
      </c>
      <c r="H11" s="94">
        <v>28802444.971000001</v>
      </c>
      <c r="I11" s="94">
        <v>36217008.560000002</v>
      </c>
      <c r="J11" s="74">
        <v>-0.2047260081</v>
      </c>
    </row>
    <row r="12" spans="1:10">
      <c r="A12" s="61" t="s">
        <v>36</v>
      </c>
      <c r="B12" s="94">
        <v>0</v>
      </c>
      <c r="C12" s="94">
        <v>0</v>
      </c>
      <c r="D12" s="74">
        <v>0</v>
      </c>
      <c r="E12" s="94">
        <v>0</v>
      </c>
      <c r="F12" s="94">
        <v>-1E-3</v>
      </c>
      <c r="G12" s="74">
        <v>-1</v>
      </c>
      <c r="H12" s="94">
        <v>0</v>
      </c>
      <c r="I12" s="94">
        <v>-2E-3</v>
      </c>
      <c r="J12" s="74">
        <v>-1</v>
      </c>
    </row>
    <row r="13" spans="1:10">
      <c r="A13" s="61" t="s">
        <v>37</v>
      </c>
      <c r="B13" s="94">
        <v>5107455.2889999999</v>
      </c>
      <c r="C13" s="94">
        <v>2180126.7059999998</v>
      </c>
      <c r="D13" s="74">
        <v>1.3427332342</v>
      </c>
      <c r="E13" s="94">
        <v>19499479.498</v>
      </c>
      <c r="F13" s="94">
        <v>10802610.408</v>
      </c>
      <c r="G13" s="74">
        <v>0.80507106719999999</v>
      </c>
      <c r="H13" s="94">
        <v>35099792.435000002</v>
      </c>
      <c r="I13" s="94">
        <v>32614087.668000001</v>
      </c>
      <c r="J13" s="74">
        <v>7.6215676900000001E-2</v>
      </c>
    </row>
    <row r="14" spans="1:10">
      <c r="A14" s="61" t="s">
        <v>38</v>
      </c>
      <c r="B14" s="94">
        <v>3212219.1230000001</v>
      </c>
      <c r="C14" s="94">
        <v>2576111.2599999998</v>
      </c>
      <c r="D14" s="74">
        <v>0.24692561730000001</v>
      </c>
      <c r="E14" s="94">
        <v>26828321.294</v>
      </c>
      <c r="F14" s="94">
        <v>27856749.070999999</v>
      </c>
      <c r="G14" s="74">
        <v>-3.6918442099999997E-2</v>
      </c>
      <c r="H14" s="94">
        <v>47925962.370999999</v>
      </c>
      <c r="I14" s="94">
        <v>50204745.998999998</v>
      </c>
      <c r="J14" s="74">
        <v>-4.5389804899999997E-2</v>
      </c>
    </row>
    <row r="15" spans="1:10">
      <c r="A15" s="61" t="s">
        <v>39</v>
      </c>
      <c r="B15" s="94">
        <v>891401.00300000003</v>
      </c>
      <c r="C15" s="94">
        <v>781419.90099999995</v>
      </c>
      <c r="D15" s="74">
        <v>0.1407452022</v>
      </c>
      <c r="E15" s="94">
        <v>4294023.2249999996</v>
      </c>
      <c r="F15" s="94">
        <v>3687795.5580000002</v>
      </c>
      <c r="G15" s="74">
        <v>0.1643875474</v>
      </c>
      <c r="H15" s="94">
        <v>7984045.8439999996</v>
      </c>
      <c r="I15" s="94">
        <v>7664118.4709999999</v>
      </c>
      <c r="J15" s="74">
        <v>4.1743531799999997E-2</v>
      </c>
    </row>
    <row r="16" spans="1:10">
      <c r="A16" s="61" t="s">
        <v>40</v>
      </c>
      <c r="B16" s="94">
        <v>775057.58100000001</v>
      </c>
      <c r="C16" s="94">
        <v>551292.603</v>
      </c>
      <c r="D16" s="74">
        <v>0.40589149349999998</v>
      </c>
      <c r="E16" s="94">
        <v>2801376.085</v>
      </c>
      <c r="F16" s="94">
        <v>1930588.94</v>
      </c>
      <c r="G16" s="74">
        <v>0.45104741199999998</v>
      </c>
      <c r="H16" s="94">
        <v>5295113.8190000001</v>
      </c>
      <c r="I16" s="94">
        <v>4794687.9289999995</v>
      </c>
      <c r="J16" s="74">
        <v>0.1043708991</v>
      </c>
    </row>
    <row r="17" spans="1:10">
      <c r="A17" s="61" t="s">
        <v>41</v>
      </c>
      <c r="B17" s="94">
        <v>285588.42200000002</v>
      </c>
      <c r="C17" s="94">
        <v>304160.03399999999</v>
      </c>
      <c r="D17" s="74">
        <v>-6.1058686000000001E-2</v>
      </c>
      <c r="E17" s="94">
        <v>1739024.7309999999</v>
      </c>
      <c r="F17" s="94">
        <v>1698915.3330000001</v>
      </c>
      <c r="G17" s="74">
        <v>2.3608826900000001E-2</v>
      </c>
      <c r="H17" s="94">
        <v>3586879.449</v>
      </c>
      <c r="I17" s="94">
        <v>3582984.2620000001</v>
      </c>
      <c r="J17" s="74">
        <v>1.0871348000000001E-3</v>
      </c>
    </row>
    <row r="18" spans="1:10">
      <c r="A18" s="61" t="s">
        <v>42</v>
      </c>
      <c r="B18" s="94">
        <v>2417876.4569999999</v>
      </c>
      <c r="C18" s="94">
        <v>2403667.7799999998</v>
      </c>
      <c r="D18" s="74">
        <v>5.9112482999999997E-3</v>
      </c>
      <c r="E18" s="94">
        <v>15086969.505999999</v>
      </c>
      <c r="F18" s="94">
        <v>14243356.841</v>
      </c>
      <c r="G18" s="74">
        <v>5.92285003E-2</v>
      </c>
      <c r="H18" s="94">
        <v>29815208.548</v>
      </c>
      <c r="I18" s="94">
        <v>28495823.945999999</v>
      </c>
      <c r="J18" s="74">
        <v>4.6300980999999998E-2</v>
      </c>
    </row>
    <row r="19" spans="1:10">
      <c r="A19" s="61" t="s">
        <v>44</v>
      </c>
      <c r="B19" s="94">
        <v>62621.202499999999</v>
      </c>
      <c r="C19" s="94">
        <v>50806.421000000002</v>
      </c>
      <c r="D19" s="74">
        <v>0.23254504579999999</v>
      </c>
      <c r="E19" s="94">
        <v>356006.23100000003</v>
      </c>
      <c r="F19" s="94">
        <v>339448.88400000002</v>
      </c>
      <c r="G19" s="74">
        <v>4.8777143699999997E-2</v>
      </c>
      <c r="H19" s="94">
        <v>749528.0085</v>
      </c>
      <c r="I19" s="94">
        <v>739127.83750000002</v>
      </c>
      <c r="J19" s="74">
        <v>1.4070869E-2</v>
      </c>
    </row>
    <row r="20" spans="1:10">
      <c r="A20" s="61" t="s">
        <v>43</v>
      </c>
      <c r="B20" s="94">
        <v>156896.8695</v>
      </c>
      <c r="C20" s="94">
        <v>175412.79500000001</v>
      </c>
      <c r="D20" s="74">
        <v>-0.1055562994</v>
      </c>
      <c r="E20" s="94">
        <v>1065044.8389999999</v>
      </c>
      <c r="F20" s="94">
        <v>1126248.43</v>
      </c>
      <c r="G20" s="74">
        <v>-5.4342886899999998E-2</v>
      </c>
      <c r="H20" s="94">
        <v>2232654.6115000001</v>
      </c>
      <c r="I20" s="94">
        <v>2408891.0945000001</v>
      </c>
      <c r="J20" s="74">
        <v>-7.3160834600000002E-2</v>
      </c>
    </row>
    <row r="21" spans="1:10">
      <c r="A21" s="75" t="s">
        <v>94</v>
      </c>
      <c r="B21" s="95">
        <v>19656099.27</v>
      </c>
      <c r="C21" s="95">
        <v>18664719.179000001</v>
      </c>
      <c r="D21" s="76">
        <v>5.3115189200000003E-2</v>
      </c>
      <c r="E21" s="95">
        <v>120709948.73800001</v>
      </c>
      <c r="F21" s="95">
        <v>123029978.8</v>
      </c>
      <c r="G21" s="76">
        <v>-1.88574369E-2</v>
      </c>
      <c r="H21" s="95">
        <v>244585068.10699999</v>
      </c>
      <c r="I21" s="95">
        <v>248760671.19999999</v>
      </c>
      <c r="J21" s="76">
        <v>-1.6785623999999999E-2</v>
      </c>
    </row>
    <row r="22" spans="1:10">
      <c r="A22" s="61" t="s">
        <v>95</v>
      </c>
      <c r="B22" s="94">
        <v>-83620.232999999993</v>
      </c>
      <c r="C22" s="94">
        <v>-83652.090872000001</v>
      </c>
      <c r="D22" s="74">
        <v>-3.8083769999999999E-4</v>
      </c>
      <c r="E22" s="94">
        <v>-1403093.579226</v>
      </c>
      <c r="F22" s="94">
        <v>-2235779.5376849999</v>
      </c>
      <c r="G22" s="74">
        <v>-0.37243652360000001</v>
      </c>
      <c r="H22" s="94">
        <v>-2365746.4205140001</v>
      </c>
      <c r="I22" s="94">
        <v>-3826837.5136850001</v>
      </c>
      <c r="J22" s="74">
        <v>-0.38180118390000001</v>
      </c>
    </row>
    <row r="23" spans="1:10">
      <c r="A23" s="61" t="s">
        <v>45</v>
      </c>
      <c r="B23" s="94">
        <v>-159634.671</v>
      </c>
      <c r="C23" s="94">
        <v>-108623.63499999999</v>
      </c>
      <c r="D23" s="74">
        <v>0.46961267680000002</v>
      </c>
      <c r="E23" s="94">
        <v>-806030.69799999997</v>
      </c>
      <c r="F23" s="94">
        <v>-540850.34900000005</v>
      </c>
      <c r="G23" s="74">
        <v>0.49030263080000003</v>
      </c>
      <c r="H23" s="94">
        <v>-1498538.4909999999</v>
      </c>
      <c r="I23" s="94">
        <v>-1234257.7760000001</v>
      </c>
      <c r="J23" s="74">
        <v>0.2141211667</v>
      </c>
    </row>
    <row r="24" spans="1:10">
      <c r="A24" s="61" t="s">
        <v>96</v>
      </c>
      <c r="B24" s="94">
        <v>536874.45299999998</v>
      </c>
      <c r="C24" s="94">
        <v>1863964.3</v>
      </c>
      <c r="D24" s="74">
        <v>-0.71197170840000001</v>
      </c>
      <c r="E24" s="94">
        <v>5026101.9510000004</v>
      </c>
      <c r="F24" s="94">
        <v>6038702.9869999997</v>
      </c>
      <c r="G24" s="74">
        <v>-0.16768518639999999</v>
      </c>
      <c r="H24" s="94">
        <v>10089710.109999999</v>
      </c>
      <c r="I24" s="94">
        <v>10126209.089</v>
      </c>
      <c r="J24" s="74">
        <v>-3.604407E-3</v>
      </c>
    </row>
    <row r="25" spans="1:10">
      <c r="A25" s="75" t="s">
        <v>97</v>
      </c>
      <c r="B25" s="95">
        <v>19949718.818999998</v>
      </c>
      <c r="C25" s="95">
        <v>20336407.753128</v>
      </c>
      <c r="D25" s="76">
        <v>-1.9014613499999999E-2</v>
      </c>
      <c r="E25" s="95">
        <v>123526926.41177399</v>
      </c>
      <c r="F25" s="95">
        <v>126292051.900315</v>
      </c>
      <c r="G25" s="76">
        <v>-2.1894691300000001E-2</v>
      </c>
      <c r="H25" s="95">
        <v>250810493.30548599</v>
      </c>
      <c r="I25" s="95">
        <v>253825784.99931499</v>
      </c>
      <c r="J25" s="76">
        <v>-1.1879374999999999E-2</v>
      </c>
    </row>
    <row r="26" spans="1:10">
      <c r="A26"/>
      <c r="B26"/>
      <c r="C26"/>
      <c r="D26"/>
      <c r="E26"/>
      <c r="F26"/>
      <c r="G26"/>
    </row>
    <row r="27" spans="1:10">
      <c r="A27"/>
      <c r="B27"/>
      <c r="C27"/>
      <c r="D27"/>
      <c r="E27"/>
      <c r="F27"/>
      <c r="G27"/>
    </row>
    <row r="31" spans="1:10" ht="16.5">
      <c r="A31" s="50" t="s">
        <v>29</v>
      </c>
      <c r="B31" s="51"/>
      <c r="C31" s="51"/>
      <c r="D31" s="51"/>
      <c r="E31" s="51"/>
    </row>
    <row r="32" spans="1:10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>TEXT(DATE(YEAR(A34),MONTH(A34),"1")-1,"dd/mm/aaaa")</f>
        <v>30/06/2018</v>
      </c>
      <c r="B33" s="55">
        <v>-6.1986859593664567</v>
      </c>
      <c r="C33" s="55">
        <v>-0.48698147563920369</v>
      </c>
      <c r="D33" s="55">
        <v>-2.6787242746371014</v>
      </c>
      <c r="E33" s="137">
        <v>-3.0329802090901516</v>
      </c>
      <c r="F33" s="73" t="str">
        <f>MID(UPPER(TEXT(A33,"mmm")),1,1)</f>
        <v>J</v>
      </c>
      <c r="G33" s="58"/>
      <c r="H33" s="58"/>
      <c r="I33" s="58"/>
      <c r="J33" s="58"/>
    </row>
    <row r="34" spans="1:10">
      <c r="A34" s="54" t="str">
        <f>TEXT(DATE(YEAR(A35),MONTH(A35),"1")-1,"dd/mm/aaaa")</f>
        <v>31/07/2018</v>
      </c>
      <c r="B34" s="55">
        <v>-1.0362683235063619</v>
      </c>
      <c r="C34" s="55">
        <v>-0.71450383753798308</v>
      </c>
      <c r="D34" s="55">
        <v>-0.35638067680926477</v>
      </c>
      <c r="E34" s="137">
        <v>3.4616190840885963E-2</v>
      </c>
      <c r="F34" s="73" t="str">
        <f>MID(UPPER(TEXT(A34,"mmm")),1,1)</f>
        <v>J</v>
      </c>
      <c r="G34" s="58"/>
      <c r="H34" s="58"/>
      <c r="I34" s="58"/>
      <c r="J34" s="58"/>
    </row>
    <row r="35" spans="1:10">
      <c r="A35" s="54" t="str">
        <f t="shared" ref="A35:A43" si="0">TEXT(DATE(YEAR(A36),MONTH(A36),"1")-1,"dd/mm/aaaa")</f>
        <v>31/08/2018</v>
      </c>
      <c r="B35" s="55">
        <v>0.98876483671301862</v>
      </c>
      <c r="C35" s="55">
        <v>-1.4758085136544974</v>
      </c>
      <c r="D35" s="55">
        <v>0.69812543180443054</v>
      </c>
      <c r="E35" s="137">
        <v>1.7664479185630855</v>
      </c>
      <c r="F35" s="73" t="str">
        <f t="shared" ref="F35:F45" si="1">MID(UPPER(TEXT(A35,"mmm")),1,1)</f>
        <v>A</v>
      </c>
      <c r="G35" s="58"/>
      <c r="H35" s="58"/>
      <c r="I35" s="58"/>
      <c r="J35" s="58"/>
    </row>
    <row r="36" spans="1:10">
      <c r="A36" s="54" t="str">
        <f t="shared" si="0"/>
        <v>30/09/2018</v>
      </c>
      <c r="B36" s="55">
        <v>2.958781638983643</v>
      </c>
      <c r="C36" s="55">
        <v>-1.8307834332622841</v>
      </c>
      <c r="D36" s="55">
        <v>1.7896253495112813</v>
      </c>
      <c r="E36" s="137">
        <v>2.9999397227346458</v>
      </c>
      <c r="F36" s="73" t="str">
        <f t="shared" si="1"/>
        <v>S</v>
      </c>
      <c r="G36" s="58"/>
      <c r="H36" s="58"/>
      <c r="I36" s="58"/>
      <c r="J36" s="58"/>
    </row>
    <row r="37" spans="1:10">
      <c r="A37" s="54" t="str">
        <f t="shared" si="0"/>
        <v>31/10/2018</v>
      </c>
      <c r="B37" s="55">
        <v>0.66989701308066696</v>
      </c>
      <c r="C37" s="55">
        <v>0.87499136468409677</v>
      </c>
      <c r="D37" s="55">
        <v>-0.22148422758365705</v>
      </c>
      <c r="E37" s="137">
        <v>1.6389875980227231E-2</v>
      </c>
      <c r="F37" s="73" t="str">
        <f t="shared" si="1"/>
        <v>O</v>
      </c>
      <c r="G37" s="58"/>
      <c r="H37" s="58"/>
      <c r="I37" s="58"/>
      <c r="J37" s="58"/>
    </row>
    <row r="38" spans="1:10">
      <c r="A38" s="54" t="str">
        <f t="shared" si="0"/>
        <v>30/11/2018</v>
      </c>
      <c r="B38" s="55">
        <v>6.0081165827541305E-2</v>
      </c>
      <c r="C38" s="55">
        <v>-0.44734776923334163</v>
      </c>
      <c r="D38" s="55">
        <v>1.5250987461166043</v>
      </c>
      <c r="E38" s="137">
        <v>-1.0176698110557214</v>
      </c>
      <c r="F38" s="73" t="str">
        <f t="shared" si="1"/>
        <v>N</v>
      </c>
      <c r="G38" s="58"/>
      <c r="H38" s="58"/>
      <c r="I38" s="58"/>
      <c r="J38" s="58"/>
    </row>
    <row r="39" spans="1:10">
      <c r="A39" s="54" t="str">
        <f t="shared" si="0"/>
        <v>31/12/2018</v>
      </c>
      <c r="B39" s="55">
        <v>-4.4095784844448644</v>
      </c>
      <c r="C39" s="55">
        <v>2.0645999340766945</v>
      </c>
      <c r="D39" s="55">
        <v>-1.5551688012934264</v>
      </c>
      <c r="E39" s="137">
        <v>-4.9190096172281326</v>
      </c>
      <c r="F39" s="73" t="str">
        <f t="shared" si="1"/>
        <v>D</v>
      </c>
      <c r="G39" s="58"/>
      <c r="H39" s="58"/>
      <c r="I39" s="58"/>
      <c r="J39" s="58"/>
    </row>
    <row r="40" spans="1:10">
      <c r="A40" s="54" t="str">
        <f t="shared" si="0"/>
        <v>31/01/2019</v>
      </c>
      <c r="B40" s="55">
        <v>3.0544972590340613</v>
      </c>
      <c r="C40" s="55">
        <v>0.61112827036402528</v>
      </c>
      <c r="D40" s="55">
        <v>1.8446584628137419</v>
      </c>
      <c r="E40" s="137">
        <v>0.59871052585629414</v>
      </c>
      <c r="F40" s="73" t="str">
        <f t="shared" si="1"/>
        <v>E</v>
      </c>
      <c r="G40" s="58"/>
      <c r="H40" s="58"/>
      <c r="I40" s="58"/>
      <c r="J40" s="58"/>
    </row>
    <row r="41" spans="1:10">
      <c r="A41" s="54" t="str">
        <f t="shared" si="0"/>
        <v>28/02/2019</v>
      </c>
      <c r="B41" s="55">
        <v>-5.2606584979749123</v>
      </c>
      <c r="C41" s="55">
        <v>0.32186395046165472</v>
      </c>
      <c r="D41" s="55">
        <v>-3.468864295646767</v>
      </c>
      <c r="E41" s="137">
        <v>-2.1136581527898</v>
      </c>
      <c r="F41" s="73" t="str">
        <f t="shared" si="1"/>
        <v>F</v>
      </c>
      <c r="G41" s="58"/>
      <c r="H41" s="58"/>
      <c r="I41" s="58"/>
      <c r="J41" s="58"/>
    </row>
    <row r="42" spans="1:10">
      <c r="A42" s="54" t="str">
        <f t="shared" si="0"/>
        <v>31/03/2019</v>
      </c>
      <c r="B42" s="55">
        <v>-6.1256933743499165</v>
      </c>
      <c r="C42" s="55">
        <v>1.5527776603243897</v>
      </c>
      <c r="D42" s="55">
        <v>-2.9260497630054676</v>
      </c>
      <c r="E42" s="137">
        <v>-4.7524212716688385</v>
      </c>
      <c r="F42" s="73" t="str">
        <f t="shared" si="1"/>
        <v>M</v>
      </c>
      <c r="G42" s="58"/>
      <c r="H42" s="58"/>
      <c r="I42" s="58"/>
      <c r="J42" s="58"/>
    </row>
    <row r="43" spans="1:10">
      <c r="A43" s="54" t="str">
        <f t="shared" si="0"/>
        <v>30/04/2019</v>
      </c>
      <c r="B43" s="55">
        <v>-2.1217324510648949</v>
      </c>
      <c r="C43" s="55">
        <v>-0.27722177362277112</v>
      </c>
      <c r="D43" s="55">
        <v>-8.7578301401358694E-2</v>
      </c>
      <c r="E43" s="137">
        <v>-1.7569323760407651</v>
      </c>
      <c r="F43" s="73" t="str">
        <f t="shared" si="1"/>
        <v>A</v>
      </c>
      <c r="G43" s="58"/>
      <c r="H43" s="58"/>
      <c r="I43" s="58"/>
      <c r="J43" s="58"/>
    </row>
    <row r="44" spans="1:10">
      <c r="A44" s="54" t="str">
        <f>TEXT(DATE(YEAR(A45),MONTH(A45),"1")-1,"dd/mm/aaaa")</f>
        <v>31/05/2019</v>
      </c>
      <c r="B44" s="55">
        <v>-0.86822076211000576</v>
      </c>
      <c r="C44" s="55">
        <v>0.86619424349558827</v>
      </c>
      <c r="D44" s="55">
        <v>0.86133216606938401</v>
      </c>
      <c r="E44" s="137">
        <v>-2.595747171674978</v>
      </c>
      <c r="F44" s="73" t="str">
        <f t="shared" si="1"/>
        <v>M</v>
      </c>
      <c r="G44" s="58"/>
      <c r="H44" s="58"/>
      <c r="I44" s="58"/>
      <c r="J44" s="58"/>
    </row>
    <row r="45" spans="1:10">
      <c r="A45" s="56" t="str">
        <f>B2</f>
        <v>30/06/2019</v>
      </c>
      <c r="B45" s="57">
        <v>-1.9014613535594527</v>
      </c>
      <c r="C45" s="57">
        <v>-0.1872471255882302</v>
      </c>
      <c r="D45" s="57">
        <v>1.5804751662495842</v>
      </c>
      <c r="E45" s="138">
        <v>-3.2946893942208066</v>
      </c>
      <c r="F45" s="73" t="str">
        <f t="shared" si="1"/>
        <v>J</v>
      </c>
      <c r="G45" s="58"/>
      <c r="H45" s="58"/>
      <c r="I45" s="58"/>
      <c r="J45" s="58"/>
    </row>
    <row r="49" spans="1:8" ht="23.25">
      <c r="B49" s="64" t="str">
        <f>"Máxima "&amp;MID(B2,7,4)</f>
        <v>Máxima 2019</v>
      </c>
      <c r="C49" s="64" t="str">
        <f>"Media "&amp;MID(B2,7,4)</f>
        <v>Media 2019</v>
      </c>
      <c r="D49" s="64" t="str">
        <f>"Mínima "&amp;MID(B2,7,4)</f>
        <v>Mínima 2019</v>
      </c>
      <c r="E49" s="65" t="str">
        <f>"Media "&amp;MID(B2,7,4)-1</f>
        <v>Media 2018</v>
      </c>
      <c r="F49" s="66"/>
      <c r="G49" s="65" t="str">
        <f>"Banda máxima "&amp;MID(B2,7,4)-20&amp;"-"&amp;MID(B2,7,4)-1</f>
        <v>Banda máxima 1999-2018</v>
      </c>
      <c r="H49" s="64" t="str">
        <f>"Banda mínima "&amp;MID(B2,7,4)-20&amp;"-"&amp;MID(B2,7,4)-1</f>
        <v>Banda mínima 1999-2018</v>
      </c>
    </row>
    <row r="50" spans="1:8">
      <c r="A50" s="59" t="s">
        <v>55</v>
      </c>
      <c r="B50" s="135" t="s">
        <v>57</v>
      </c>
      <c r="C50" s="135" t="s">
        <v>58</v>
      </c>
      <c r="D50" s="135" t="s">
        <v>59</v>
      </c>
      <c r="E50" s="135" t="s">
        <v>60</v>
      </c>
      <c r="F50" s="59" t="s">
        <v>55</v>
      </c>
      <c r="G50" s="135" t="s">
        <v>62</v>
      </c>
      <c r="H50" s="135" t="s">
        <v>63</v>
      </c>
    </row>
    <row r="51" spans="1:8">
      <c r="A51" s="59" t="s">
        <v>61</v>
      </c>
      <c r="B51" s="60"/>
      <c r="C51" s="60"/>
      <c r="D51" s="60"/>
      <c r="E51" s="60"/>
      <c r="F51" s="59" t="s">
        <v>61</v>
      </c>
      <c r="G51" s="60"/>
      <c r="H51" s="60"/>
    </row>
    <row r="52" spans="1:8">
      <c r="A52" s="61" t="s">
        <v>140</v>
      </c>
      <c r="B52" s="62">
        <v>29.584</v>
      </c>
      <c r="C52" s="62">
        <v>22.385999999999999</v>
      </c>
      <c r="D52" s="62">
        <v>15.188000000000001</v>
      </c>
      <c r="E52" s="62">
        <v>18.853999999999999</v>
      </c>
      <c r="F52" s="63">
        <v>1</v>
      </c>
      <c r="G52" s="62">
        <v>25.264894736799999</v>
      </c>
      <c r="H52" s="62">
        <v>14.647</v>
      </c>
    </row>
    <row r="53" spans="1:8">
      <c r="A53" s="61" t="s">
        <v>141</v>
      </c>
      <c r="B53" s="62">
        <v>29.359000000000002</v>
      </c>
      <c r="C53" s="62">
        <v>22.292999999999999</v>
      </c>
      <c r="D53" s="62">
        <v>15.227</v>
      </c>
      <c r="E53" s="62">
        <v>19.047000000000001</v>
      </c>
      <c r="F53" s="63">
        <v>2</v>
      </c>
      <c r="G53" s="62">
        <v>25.691157894700002</v>
      </c>
      <c r="H53" s="62">
        <v>14.781842105300001</v>
      </c>
    </row>
    <row r="54" spans="1:8">
      <c r="A54" s="61" t="s">
        <v>142</v>
      </c>
      <c r="B54" s="62">
        <v>28.207000000000001</v>
      </c>
      <c r="C54" s="62">
        <v>22.172999999999998</v>
      </c>
      <c r="D54" s="62">
        <v>16.14</v>
      </c>
      <c r="E54" s="62">
        <v>18.46</v>
      </c>
      <c r="F54" s="63">
        <v>3</v>
      </c>
      <c r="G54" s="62">
        <v>25.488210526300001</v>
      </c>
      <c r="H54" s="62">
        <v>14.6397368421</v>
      </c>
    </row>
    <row r="55" spans="1:8">
      <c r="A55" s="61" t="s">
        <v>143</v>
      </c>
      <c r="B55" s="62">
        <v>25.875</v>
      </c>
      <c r="C55" s="62">
        <v>20.547999999999998</v>
      </c>
      <c r="D55" s="62">
        <v>15.222</v>
      </c>
      <c r="E55" s="62">
        <v>18.047000000000001</v>
      </c>
      <c r="F55" s="63">
        <v>4</v>
      </c>
      <c r="G55" s="62">
        <v>24.787157894700002</v>
      </c>
      <c r="H55" s="62">
        <v>14.6791052632</v>
      </c>
    </row>
    <row r="56" spans="1:8">
      <c r="A56" s="61" t="s">
        <v>144</v>
      </c>
      <c r="B56" s="62">
        <v>22.56</v>
      </c>
      <c r="C56" s="62">
        <v>17.936</v>
      </c>
      <c r="D56" s="62">
        <v>13.311999999999999</v>
      </c>
      <c r="E56" s="62">
        <v>17.895</v>
      </c>
      <c r="F56" s="63">
        <v>5</v>
      </c>
      <c r="G56" s="62">
        <v>25.231789473700001</v>
      </c>
      <c r="H56" s="62">
        <v>14.616473684200001</v>
      </c>
    </row>
    <row r="57" spans="1:8">
      <c r="A57" s="61" t="s">
        <v>145</v>
      </c>
      <c r="B57" s="62">
        <v>23.545000000000002</v>
      </c>
      <c r="C57" s="62">
        <v>17.748999999999999</v>
      </c>
      <c r="D57" s="62">
        <v>11.954000000000001</v>
      </c>
      <c r="E57" s="62">
        <v>17.585000000000001</v>
      </c>
      <c r="F57" s="63">
        <v>6</v>
      </c>
      <c r="G57" s="62">
        <v>25.110578947400001</v>
      </c>
      <c r="H57" s="62">
        <v>14.512736842100001</v>
      </c>
    </row>
    <row r="58" spans="1:8">
      <c r="A58" s="61" t="s">
        <v>146</v>
      </c>
      <c r="B58" s="62">
        <v>24.114999999999998</v>
      </c>
      <c r="C58" s="62">
        <v>18.481999999999999</v>
      </c>
      <c r="D58" s="62">
        <v>12.848000000000001</v>
      </c>
      <c r="E58" s="62">
        <v>18.82</v>
      </c>
      <c r="F58" s="63">
        <v>7</v>
      </c>
      <c r="G58" s="62">
        <v>25.513421052599998</v>
      </c>
      <c r="H58" s="62">
        <v>14.6609473684</v>
      </c>
    </row>
    <row r="59" spans="1:8">
      <c r="A59" s="61" t="s">
        <v>147</v>
      </c>
      <c r="B59" s="62">
        <v>24.530999999999999</v>
      </c>
      <c r="C59" s="62">
        <v>18.422999999999998</v>
      </c>
      <c r="D59" s="62">
        <v>12.315</v>
      </c>
      <c r="E59" s="62">
        <v>18.46</v>
      </c>
      <c r="F59" s="63">
        <v>8</v>
      </c>
      <c r="G59" s="62">
        <v>25.418631578900001</v>
      </c>
      <c r="H59" s="62">
        <v>15.041842105300001</v>
      </c>
    </row>
    <row r="60" spans="1:8">
      <c r="A60" s="61" t="s">
        <v>148</v>
      </c>
      <c r="B60" s="62">
        <v>25.045000000000002</v>
      </c>
      <c r="C60" s="62">
        <v>19.885000000000002</v>
      </c>
      <c r="D60" s="62">
        <v>14.726000000000001</v>
      </c>
      <c r="E60" s="62">
        <v>18.899999999999999</v>
      </c>
      <c r="F60" s="63">
        <v>9</v>
      </c>
      <c r="G60" s="62">
        <v>25.1524736842</v>
      </c>
      <c r="H60" s="62">
        <v>15.2344210526</v>
      </c>
    </row>
    <row r="61" spans="1:8">
      <c r="A61" s="61" t="s">
        <v>149</v>
      </c>
      <c r="B61" s="62">
        <v>24.62</v>
      </c>
      <c r="C61" s="62">
        <v>19.097999999999999</v>
      </c>
      <c r="D61" s="62">
        <v>13.577</v>
      </c>
      <c r="E61" s="62">
        <v>18.849</v>
      </c>
      <c r="F61" s="63">
        <v>10</v>
      </c>
      <c r="G61" s="62">
        <v>25.1039473684</v>
      </c>
      <c r="H61" s="62">
        <v>15.327578947399999</v>
      </c>
    </row>
    <row r="62" spans="1:8">
      <c r="A62" s="61" t="s">
        <v>150</v>
      </c>
      <c r="B62" s="62">
        <v>21.181000000000001</v>
      </c>
      <c r="C62" s="62">
        <v>16.77</v>
      </c>
      <c r="D62" s="62">
        <v>12.359</v>
      </c>
      <c r="E62" s="62">
        <v>19.350000000000001</v>
      </c>
      <c r="F62" s="63">
        <v>11</v>
      </c>
      <c r="G62" s="62">
        <v>25.743368421100001</v>
      </c>
      <c r="H62" s="62">
        <v>15.260263157900001</v>
      </c>
    </row>
    <row r="63" spans="1:8">
      <c r="A63" s="61" t="s">
        <v>151</v>
      </c>
      <c r="B63" s="62">
        <v>22.637</v>
      </c>
      <c r="C63" s="62">
        <v>16.702000000000002</v>
      </c>
      <c r="D63" s="62">
        <v>10.766999999999999</v>
      </c>
      <c r="E63" s="62">
        <v>19.905000000000001</v>
      </c>
      <c r="F63" s="63">
        <v>12</v>
      </c>
      <c r="G63" s="62">
        <v>26.475736842100002</v>
      </c>
      <c r="H63" s="62">
        <v>15.6635789474</v>
      </c>
    </row>
    <row r="64" spans="1:8">
      <c r="A64" s="61" t="s">
        <v>152</v>
      </c>
      <c r="B64" s="62">
        <v>24.192</v>
      </c>
      <c r="C64" s="62">
        <v>18.516999999999999</v>
      </c>
      <c r="D64" s="62">
        <v>12.842000000000001</v>
      </c>
      <c r="E64" s="62">
        <v>20.262</v>
      </c>
      <c r="F64" s="63">
        <v>13</v>
      </c>
      <c r="G64" s="62">
        <v>26.464736842099999</v>
      </c>
      <c r="H64" s="62">
        <v>15.9298947368</v>
      </c>
    </row>
    <row r="65" spans="1:8">
      <c r="A65" s="61" t="s">
        <v>153</v>
      </c>
      <c r="B65" s="62">
        <v>24.291</v>
      </c>
      <c r="C65" s="62">
        <v>19.283999999999999</v>
      </c>
      <c r="D65" s="62">
        <v>14.276</v>
      </c>
      <c r="E65" s="62">
        <v>20.353999999999999</v>
      </c>
      <c r="F65" s="63">
        <v>14</v>
      </c>
      <c r="G65" s="62">
        <v>25.708578947399999</v>
      </c>
      <c r="H65" s="62">
        <v>15.153736842100001</v>
      </c>
    </row>
    <row r="66" spans="1:8">
      <c r="A66" s="61" t="s">
        <v>154</v>
      </c>
      <c r="B66" s="62">
        <v>25.116</v>
      </c>
      <c r="C66" s="62">
        <v>19.315999999999999</v>
      </c>
      <c r="D66" s="62">
        <v>13.516</v>
      </c>
      <c r="E66" s="62">
        <v>20.738</v>
      </c>
      <c r="F66" s="63">
        <v>15</v>
      </c>
      <c r="G66" s="62">
        <v>26.703105263200001</v>
      </c>
      <c r="H66" s="62">
        <v>15.8091578947</v>
      </c>
    </row>
    <row r="67" spans="1:8">
      <c r="A67" s="61" t="s">
        <v>155</v>
      </c>
      <c r="B67" s="62">
        <v>26.318000000000001</v>
      </c>
      <c r="C67" s="62">
        <v>19.763000000000002</v>
      </c>
      <c r="D67" s="62">
        <v>13.207000000000001</v>
      </c>
      <c r="E67" s="62">
        <v>21.777000000000001</v>
      </c>
      <c r="F67" s="63">
        <v>16</v>
      </c>
      <c r="G67" s="62">
        <v>26.814368421099999</v>
      </c>
      <c r="H67" s="62">
        <v>15.881052631599999</v>
      </c>
    </row>
    <row r="68" spans="1:8">
      <c r="A68" s="61" t="s">
        <v>156</v>
      </c>
      <c r="B68" s="62">
        <v>27.388000000000002</v>
      </c>
      <c r="C68" s="62">
        <v>21.067</v>
      </c>
      <c r="D68" s="62">
        <v>14.746</v>
      </c>
      <c r="E68" s="62">
        <v>22.326000000000001</v>
      </c>
      <c r="F68" s="63">
        <v>17</v>
      </c>
      <c r="G68" s="62">
        <v>26.816526315800001</v>
      </c>
      <c r="H68" s="62">
        <v>16.068473684200001</v>
      </c>
    </row>
    <row r="69" spans="1:8">
      <c r="A69" s="61" t="s">
        <v>157</v>
      </c>
      <c r="B69" s="62">
        <v>27.864000000000001</v>
      </c>
      <c r="C69" s="62">
        <v>21.97</v>
      </c>
      <c r="D69" s="62">
        <v>16.077000000000002</v>
      </c>
      <c r="E69" s="62">
        <v>22.646000000000001</v>
      </c>
      <c r="F69" s="63">
        <v>18</v>
      </c>
      <c r="G69" s="62">
        <v>27.276789473699999</v>
      </c>
      <c r="H69" s="62">
        <v>16.1912631579</v>
      </c>
    </row>
    <row r="70" spans="1:8">
      <c r="A70" s="61" t="s">
        <v>158</v>
      </c>
      <c r="B70" s="62">
        <v>26.234999999999999</v>
      </c>
      <c r="C70" s="62">
        <v>21.361999999999998</v>
      </c>
      <c r="D70" s="62">
        <v>16.489000000000001</v>
      </c>
      <c r="E70" s="62">
        <v>22.969000000000001</v>
      </c>
      <c r="F70" s="63">
        <v>19</v>
      </c>
      <c r="G70" s="62">
        <v>27.039000000000001</v>
      </c>
      <c r="H70" s="62">
        <v>16.525052631600001</v>
      </c>
    </row>
    <row r="71" spans="1:8">
      <c r="A71" s="61" t="s">
        <v>159</v>
      </c>
      <c r="B71" s="62">
        <v>25.317</v>
      </c>
      <c r="C71" s="62">
        <v>20.981000000000002</v>
      </c>
      <c r="D71" s="62">
        <v>16.645</v>
      </c>
      <c r="E71" s="62">
        <v>23.875</v>
      </c>
      <c r="F71" s="63">
        <v>20</v>
      </c>
      <c r="G71" s="62">
        <v>27.183684210500001</v>
      </c>
      <c r="H71" s="62">
        <v>16.661684210499999</v>
      </c>
    </row>
    <row r="72" spans="1:8">
      <c r="A72" s="61" t="s">
        <v>160</v>
      </c>
      <c r="B72" s="62">
        <v>26.123999999999999</v>
      </c>
      <c r="C72" s="62">
        <v>21.055</v>
      </c>
      <c r="D72" s="62">
        <v>15.986000000000001</v>
      </c>
      <c r="E72" s="62">
        <v>24.081</v>
      </c>
      <c r="F72" s="63">
        <v>21</v>
      </c>
      <c r="G72" s="62">
        <v>28.0985789474</v>
      </c>
      <c r="H72" s="62">
        <v>16.430947368399998</v>
      </c>
    </row>
    <row r="73" spans="1:8">
      <c r="A73" s="61" t="s">
        <v>161</v>
      </c>
      <c r="B73" s="62">
        <v>28.728000000000002</v>
      </c>
      <c r="C73" s="62">
        <v>22.088999999999999</v>
      </c>
      <c r="D73" s="62">
        <v>15.45</v>
      </c>
      <c r="E73" s="62">
        <v>24.46</v>
      </c>
      <c r="F73" s="63">
        <v>22</v>
      </c>
      <c r="G73" s="62">
        <v>28.755842105300001</v>
      </c>
      <c r="H73" s="62">
        <v>16.884631578899999</v>
      </c>
    </row>
    <row r="74" spans="1:8">
      <c r="A74" s="61" t="s">
        <v>162</v>
      </c>
      <c r="B74" s="62">
        <v>28.948</v>
      </c>
      <c r="C74" s="62">
        <v>23.190999999999999</v>
      </c>
      <c r="D74" s="62">
        <v>17.433</v>
      </c>
      <c r="E74" s="62">
        <v>24.32</v>
      </c>
      <c r="F74" s="63">
        <v>23</v>
      </c>
      <c r="G74" s="62">
        <v>28.159526315800001</v>
      </c>
      <c r="H74" s="62">
        <v>17.297315789500001</v>
      </c>
    </row>
    <row r="75" spans="1:8">
      <c r="A75" s="61" t="s">
        <v>163</v>
      </c>
      <c r="B75" s="62">
        <v>27.491</v>
      </c>
      <c r="C75" s="62">
        <v>22.791</v>
      </c>
      <c r="D75" s="62">
        <v>18.091000000000001</v>
      </c>
      <c r="E75" s="62">
        <v>24.754999999999999</v>
      </c>
      <c r="F75" s="63">
        <v>24</v>
      </c>
      <c r="G75" s="62">
        <v>27.796631578900001</v>
      </c>
      <c r="H75" s="62">
        <v>17.287894736799998</v>
      </c>
    </row>
    <row r="76" spans="1:8">
      <c r="A76" s="61" t="s">
        <v>164</v>
      </c>
      <c r="B76" s="62">
        <v>29.481999999999999</v>
      </c>
      <c r="C76" s="62">
        <v>23.629000000000001</v>
      </c>
      <c r="D76" s="62">
        <v>17.776</v>
      </c>
      <c r="E76" s="62">
        <v>24.445</v>
      </c>
      <c r="F76" s="63">
        <v>25</v>
      </c>
      <c r="G76" s="62">
        <v>27.839947368400001</v>
      </c>
      <c r="H76" s="62">
        <v>17.234368421100001</v>
      </c>
    </row>
    <row r="77" spans="1:8">
      <c r="A77" s="61" t="s">
        <v>165</v>
      </c>
      <c r="B77" s="62">
        <v>31.98</v>
      </c>
      <c r="C77" s="62">
        <v>25.507000000000001</v>
      </c>
      <c r="D77" s="62">
        <v>19.035</v>
      </c>
      <c r="E77" s="62">
        <v>24.033999999999999</v>
      </c>
      <c r="F77" s="63">
        <v>26</v>
      </c>
      <c r="G77" s="62">
        <v>28.143263157900002</v>
      </c>
      <c r="H77" s="62">
        <v>17.520263157900001</v>
      </c>
    </row>
    <row r="78" spans="1:8">
      <c r="A78" s="61" t="s">
        <v>166</v>
      </c>
      <c r="B78" s="62">
        <v>33.344999999999999</v>
      </c>
      <c r="C78" s="62">
        <v>26.353999999999999</v>
      </c>
      <c r="D78" s="62">
        <v>19.364000000000001</v>
      </c>
      <c r="E78" s="62">
        <v>23.774000000000001</v>
      </c>
      <c r="F78" s="63">
        <v>27</v>
      </c>
      <c r="G78" s="62">
        <v>27.994210526300002</v>
      </c>
      <c r="H78" s="62">
        <v>17.535578947400001</v>
      </c>
    </row>
    <row r="79" spans="1:8">
      <c r="A79" s="61" t="s">
        <v>167</v>
      </c>
      <c r="B79" s="62">
        <v>34.326999999999998</v>
      </c>
      <c r="C79" s="62">
        <v>27.001000000000001</v>
      </c>
      <c r="D79" s="62">
        <v>19.675000000000001</v>
      </c>
      <c r="E79" s="62">
        <v>23.148</v>
      </c>
      <c r="F79" s="63">
        <v>28</v>
      </c>
      <c r="G79" s="62">
        <v>28.591578947399999</v>
      </c>
      <c r="H79" s="62">
        <v>17.365947368400001</v>
      </c>
    </row>
    <row r="80" spans="1:8">
      <c r="A80" s="61" t="s">
        <v>168</v>
      </c>
      <c r="B80" s="62">
        <v>33.718000000000004</v>
      </c>
      <c r="C80" s="62">
        <v>27.08</v>
      </c>
      <c r="D80" s="62">
        <v>20.442</v>
      </c>
      <c r="E80" s="62">
        <v>23.731000000000002</v>
      </c>
      <c r="F80" s="63">
        <v>29</v>
      </c>
      <c r="G80" s="62">
        <v>28.5537894737</v>
      </c>
      <c r="H80" s="62">
        <v>17.5076315789</v>
      </c>
    </row>
    <row r="81" spans="1:8">
      <c r="A81" s="61" t="s">
        <v>134</v>
      </c>
      <c r="B81" s="62">
        <v>31.135999999999999</v>
      </c>
      <c r="C81" s="62">
        <v>25.561</v>
      </c>
      <c r="D81" s="62">
        <v>19.986999999999998</v>
      </c>
      <c r="E81" s="62">
        <v>23.137</v>
      </c>
      <c r="F81" s="63">
        <v>30</v>
      </c>
      <c r="G81" s="62">
        <v>28.479315789499999</v>
      </c>
      <c r="H81" s="62">
        <v>17.364631578899999</v>
      </c>
    </row>
    <row r="82" spans="1:8">
      <c r="A82"/>
      <c r="B82"/>
      <c r="C82"/>
      <c r="D82"/>
      <c r="E82"/>
      <c r="F82"/>
      <c r="G82"/>
      <c r="H82"/>
    </row>
    <row r="85" spans="1:8">
      <c r="A85" s="59" t="s">
        <v>55</v>
      </c>
      <c r="B85" s="67" t="s">
        <v>77</v>
      </c>
    </row>
    <row r="86" spans="1:8" ht="15" thickBot="1">
      <c r="A86" s="68" t="s">
        <v>53</v>
      </c>
      <c r="B86" s="69"/>
    </row>
    <row r="87" spans="1:8">
      <c r="A87" s="61" t="s">
        <v>64</v>
      </c>
      <c r="B87" s="71">
        <v>23078.327512280001</v>
      </c>
      <c r="C87" s="85" t="str">
        <f>MID(UPPER(TEXT(D87,"mmm")),1,1)</f>
        <v>J</v>
      </c>
      <c r="D87" s="88" t="str">
        <f t="shared" ref="D87:D109" si="2">TEXT(EDATE(D88,-1),"mmmm aaaa")</f>
        <v>junio 2017</v>
      </c>
      <c r="E87" s="89">
        <f>VLOOKUP(D87,A$87:B$122,2,FALSE)</f>
        <v>21680.301562000001</v>
      </c>
    </row>
    <row r="88" spans="1:8">
      <c r="A88" s="61" t="s">
        <v>65</v>
      </c>
      <c r="B88" s="71">
        <v>19959.317583791999</v>
      </c>
      <c r="C88" s="86" t="str">
        <f t="shared" ref="C88:C111" si="3">MID(UPPER(TEXT(D88,"mmm")),1,1)</f>
        <v>J</v>
      </c>
      <c r="D88" s="90" t="str">
        <f t="shared" si="2"/>
        <v>julio 2017</v>
      </c>
      <c r="E88" s="91">
        <f t="shared" ref="E88:E111" si="4">VLOOKUP(D88,A$87:B$122,2,FALSE)</f>
        <v>22413.194793999999</v>
      </c>
    </row>
    <row r="89" spans="1:8">
      <c r="A89" s="61" t="s">
        <v>66</v>
      </c>
      <c r="B89" s="71">
        <v>21086.734901833999</v>
      </c>
      <c r="C89" s="86" t="str">
        <f t="shared" si="3"/>
        <v>A</v>
      </c>
      <c r="D89" s="90" t="str">
        <f t="shared" si="2"/>
        <v>agosto 2017</v>
      </c>
      <c r="E89" s="91">
        <f t="shared" si="4"/>
        <v>21769.084502999998</v>
      </c>
    </row>
    <row r="90" spans="1:8">
      <c r="A90" s="61" t="s">
        <v>67</v>
      </c>
      <c r="B90" s="71">
        <v>18963.081304259998</v>
      </c>
      <c r="C90" s="86" t="str">
        <f t="shared" si="3"/>
        <v>S</v>
      </c>
      <c r="D90" s="90" t="str">
        <f t="shared" si="2"/>
        <v>septiembre 2017</v>
      </c>
      <c r="E90" s="91">
        <f t="shared" si="4"/>
        <v>20145.293416</v>
      </c>
    </row>
    <row r="91" spans="1:8">
      <c r="A91" s="61" t="s">
        <v>68</v>
      </c>
      <c r="B91" s="71">
        <v>20204.909726176</v>
      </c>
      <c r="C91" s="86" t="str">
        <f t="shared" si="3"/>
        <v>O</v>
      </c>
      <c r="D91" s="90" t="str">
        <f t="shared" si="2"/>
        <v>octubre 2017</v>
      </c>
      <c r="E91" s="91">
        <f t="shared" si="4"/>
        <v>20160.571298999999</v>
      </c>
    </row>
    <row r="92" spans="1:8">
      <c r="A92" s="61" t="s">
        <v>69</v>
      </c>
      <c r="B92" s="71">
        <v>21680.301562000001</v>
      </c>
      <c r="C92" s="86" t="str">
        <f t="shared" si="3"/>
        <v>N</v>
      </c>
      <c r="D92" s="90" t="str">
        <f t="shared" si="2"/>
        <v>noviembre 2017</v>
      </c>
      <c r="E92" s="91">
        <f t="shared" si="4"/>
        <v>20893.499284000001</v>
      </c>
    </row>
    <row r="93" spans="1:8">
      <c r="A93" s="61" t="s">
        <v>70</v>
      </c>
      <c r="B93" s="71">
        <v>22413.194793999999</v>
      </c>
      <c r="C93" s="86" t="str">
        <f t="shared" si="3"/>
        <v>D</v>
      </c>
      <c r="D93" s="90" t="str">
        <f t="shared" si="2"/>
        <v>diciembre 2017</v>
      </c>
      <c r="E93" s="91">
        <f t="shared" si="4"/>
        <v>22152.089802999999</v>
      </c>
    </row>
    <row r="94" spans="1:8">
      <c r="A94" s="61" t="s">
        <v>71</v>
      </c>
      <c r="B94" s="71">
        <v>21769.084502999998</v>
      </c>
      <c r="C94" s="86" t="str">
        <f t="shared" si="3"/>
        <v>E</v>
      </c>
      <c r="D94" s="90" t="str">
        <f t="shared" si="2"/>
        <v>enero 2018</v>
      </c>
      <c r="E94" s="91">
        <f t="shared" si="4"/>
        <v>22595.726236999999</v>
      </c>
    </row>
    <row r="95" spans="1:8">
      <c r="A95" s="61" t="s">
        <v>72</v>
      </c>
      <c r="B95" s="71">
        <v>20145.293416</v>
      </c>
      <c r="C95" s="86" t="str">
        <f t="shared" si="3"/>
        <v>F</v>
      </c>
      <c r="D95" s="90" t="str">
        <f t="shared" si="2"/>
        <v>febrero 2018</v>
      </c>
      <c r="E95" s="91">
        <f t="shared" si="4"/>
        <v>21274.776162999999</v>
      </c>
    </row>
    <row r="96" spans="1:8">
      <c r="A96" s="61" t="s">
        <v>73</v>
      </c>
      <c r="B96" s="71">
        <v>20160.571298999999</v>
      </c>
      <c r="C96" s="86" t="str">
        <f t="shared" si="3"/>
        <v>M</v>
      </c>
      <c r="D96" s="90" t="str">
        <f t="shared" si="2"/>
        <v>marzo 2018</v>
      </c>
      <c r="E96" s="91">
        <f t="shared" si="4"/>
        <v>22075.624411000001</v>
      </c>
    </row>
    <row r="97" spans="1:5">
      <c r="A97" s="61" t="s">
        <v>74</v>
      </c>
      <c r="B97" s="71">
        <v>20893.499284000001</v>
      </c>
      <c r="C97" s="86" t="str">
        <f t="shared" si="3"/>
        <v>A</v>
      </c>
      <c r="D97" s="90" t="str">
        <f t="shared" si="2"/>
        <v>abril 2018</v>
      </c>
      <c r="E97" s="91">
        <f t="shared" si="4"/>
        <v>19925.867210815999</v>
      </c>
    </row>
    <row r="98" spans="1:5">
      <c r="A98" s="61" t="s">
        <v>75</v>
      </c>
      <c r="B98" s="71">
        <v>22152.089802999999</v>
      </c>
      <c r="C98" s="86" t="str">
        <f t="shared" si="3"/>
        <v>M</v>
      </c>
      <c r="D98" s="90" t="str">
        <f t="shared" si="2"/>
        <v>mayo 2018</v>
      </c>
      <c r="E98" s="91">
        <f t="shared" si="4"/>
        <v>20083.650125371001</v>
      </c>
    </row>
    <row r="99" spans="1:5">
      <c r="A99" s="61" t="s">
        <v>76</v>
      </c>
      <c r="B99" s="71">
        <v>22595.726236999999</v>
      </c>
      <c r="C99" s="86" t="str">
        <f t="shared" si="3"/>
        <v>J</v>
      </c>
      <c r="D99" s="90" t="str">
        <f t="shared" si="2"/>
        <v>junio 2018</v>
      </c>
      <c r="E99" s="91">
        <f t="shared" si="4"/>
        <v>20336.407753128002</v>
      </c>
    </row>
    <row r="100" spans="1:5">
      <c r="A100" s="61" t="s">
        <v>31</v>
      </c>
      <c r="B100" s="71">
        <v>21274.776162999999</v>
      </c>
      <c r="C100" s="86" t="str">
        <f t="shared" si="3"/>
        <v>J</v>
      </c>
      <c r="D100" s="90" t="str">
        <f t="shared" si="2"/>
        <v>julio 2018</v>
      </c>
      <c r="E100" s="91">
        <f t="shared" si="4"/>
        <v>22180.933956064</v>
      </c>
    </row>
    <row r="101" spans="1:5">
      <c r="A101" s="61" t="s">
        <v>90</v>
      </c>
      <c r="B101" s="71">
        <v>22075.624411000001</v>
      </c>
      <c r="C101" s="86" t="str">
        <f t="shared" si="3"/>
        <v>A</v>
      </c>
      <c r="D101" s="90" t="str">
        <f t="shared" si="2"/>
        <v>agosto 2018</v>
      </c>
      <c r="E101" s="91">
        <f t="shared" si="4"/>
        <v>21984.329555839999</v>
      </c>
    </row>
    <row r="102" spans="1:5">
      <c r="A102" s="61" t="s">
        <v>89</v>
      </c>
      <c r="B102" s="71">
        <v>19925.867210815999</v>
      </c>
      <c r="C102" s="86" t="str">
        <f t="shared" si="3"/>
        <v>S</v>
      </c>
      <c r="D102" s="90" t="str">
        <f t="shared" si="2"/>
        <v>septiembre 2018</v>
      </c>
      <c r="E102" s="91">
        <f t="shared" si="4"/>
        <v>20741.348658711999</v>
      </c>
    </row>
    <row r="103" spans="1:5">
      <c r="A103" s="61" t="s">
        <v>91</v>
      </c>
      <c r="B103" s="71">
        <v>20083.650125371001</v>
      </c>
      <c r="C103" s="86" t="str">
        <f t="shared" si="3"/>
        <v>O</v>
      </c>
      <c r="D103" s="90" t="str">
        <f t="shared" si="2"/>
        <v>octubre 2018</v>
      </c>
      <c r="E103" s="91">
        <f t="shared" si="4"/>
        <v>20295.626363952</v>
      </c>
    </row>
    <row r="104" spans="1:5">
      <c r="A104" s="61" t="s">
        <v>98</v>
      </c>
      <c r="B104" s="71">
        <v>20336.407753128002</v>
      </c>
      <c r="C104" s="86" t="str">
        <f t="shared" si="3"/>
        <v>N</v>
      </c>
      <c r="D104" s="90" t="str">
        <f t="shared" si="2"/>
        <v>noviembre 2018</v>
      </c>
      <c r="E104" s="91">
        <f t="shared" si="4"/>
        <v>20906.052341952</v>
      </c>
    </row>
    <row r="105" spans="1:5">
      <c r="A105" s="61" t="s">
        <v>99</v>
      </c>
      <c r="B105" s="71">
        <v>22180.933956064</v>
      </c>
      <c r="C105" s="86" t="str">
        <f t="shared" si="3"/>
        <v>D</v>
      </c>
      <c r="D105" s="90" t="str">
        <f t="shared" si="2"/>
        <v>diciembre 2018</v>
      </c>
      <c r="E105" s="91">
        <f t="shared" si="4"/>
        <v>21175.276017192002</v>
      </c>
    </row>
    <row r="106" spans="1:5">
      <c r="A106" s="61" t="s">
        <v>93</v>
      </c>
      <c r="B106" s="71">
        <v>21984.329555839999</v>
      </c>
      <c r="C106" s="86" t="str">
        <f t="shared" si="3"/>
        <v>E</v>
      </c>
      <c r="D106" s="90" t="str">
        <f t="shared" si="2"/>
        <v>enero 2019</v>
      </c>
      <c r="E106" s="91">
        <f t="shared" si="4"/>
        <v>23285.912075568001</v>
      </c>
    </row>
    <row r="107" spans="1:5">
      <c r="A107" s="61" t="s">
        <v>100</v>
      </c>
      <c r="B107" s="71">
        <v>20741.348658711999</v>
      </c>
      <c r="C107" s="86" t="str">
        <f t="shared" si="3"/>
        <v>F</v>
      </c>
      <c r="D107" s="90" t="str">
        <f t="shared" si="2"/>
        <v>febrero 2019</v>
      </c>
      <c r="E107" s="91">
        <f t="shared" si="4"/>
        <v>20155.582842856002</v>
      </c>
    </row>
    <row r="108" spans="1:5">
      <c r="A108" s="61" t="s">
        <v>123</v>
      </c>
      <c r="B108" s="71">
        <v>20295.626363952</v>
      </c>
      <c r="C108" s="86" t="str">
        <f t="shared" si="3"/>
        <v>M</v>
      </c>
      <c r="D108" s="90" t="str">
        <f t="shared" si="2"/>
        <v>marzo 2019</v>
      </c>
      <c r="E108" s="91">
        <f t="shared" si="4"/>
        <v>20723.339349108999</v>
      </c>
    </row>
    <row r="109" spans="1:5">
      <c r="A109" s="61" t="s">
        <v>124</v>
      </c>
      <c r="B109" s="71">
        <v>20906.052341952</v>
      </c>
      <c r="C109" s="86" t="str">
        <f t="shared" si="3"/>
        <v>A</v>
      </c>
      <c r="D109" s="90" t="str">
        <f t="shared" si="2"/>
        <v>abril 2019</v>
      </c>
      <c r="E109" s="91">
        <f t="shared" si="4"/>
        <v>19503.093620047999</v>
      </c>
    </row>
    <row r="110" spans="1:5">
      <c r="A110" s="61" t="s">
        <v>125</v>
      </c>
      <c r="B110" s="71">
        <v>21175.276017192002</v>
      </c>
      <c r="C110" s="86" t="str">
        <f t="shared" si="3"/>
        <v>M</v>
      </c>
      <c r="D110" s="90" t="str">
        <f>TEXT(EDATE(D111,-1),"mmmm aaaa")</f>
        <v>mayo 2019</v>
      </c>
      <c r="E110" s="91">
        <f t="shared" si="4"/>
        <v>19909.279705192999</v>
      </c>
    </row>
    <row r="111" spans="1:5" ht="15" thickBot="1">
      <c r="A111" s="61" t="s">
        <v>126</v>
      </c>
      <c r="B111" s="71">
        <v>23285.912075568001</v>
      </c>
      <c r="C111" s="87" t="str">
        <f t="shared" si="3"/>
        <v>J</v>
      </c>
      <c r="D111" s="92" t="str">
        <f>A2</f>
        <v>Junio 2019</v>
      </c>
      <c r="E111" s="93">
        <f t="shared" si="4"/>
        <v>19949.718819000002</v>
      </c>
    </row>
    <row r="112" spans="1:5">
      <c r="A112" s="61" t="s">
        <v>127</v>
      </c>
      <c r="B112" s="71">
        <v>20155.582842856002</v>
      </c>
    </row>
    <row r="113" spans="1:4">
      <c r="A113" s="61" t="s">
        <v>129</v>
      </c>
      <c r="B113" s="71">
        <v>20723.339349108999</v>
      </c>
    </row>
    <row r="114" spans="1:4">
      <c r="A114" s="61" t="s">
        <v>130</v>
      </c>
      <c r="B114" s="71">
        <v>19503.093620047999</v>
      </c>
    </row>
    <row r="115" spans="1:4">
      <c r="A115" s="61" t="s">
        <v>131</v>
      </c>
      <c r="B115" s="71">
        <v>19909.279705192999</v>
      </c>
      <c r="C115"/>
      <c r="D115"/>
    </row>
    <row r="116" spans="1:4">
      <c r="A116" s="61" t="s">
        <v>132</v>
      </c>
      <c r="B116" s="71">
        <v>19949.718819000002</v>
      </c>
      <c r="C116"/>
      <c r="D116"/>
    </row>
    <row r="117" spans="1:4">
      <c r="A117" s="61"/>
      <c r="B117" s="71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55</v>
      </c>
      <c r="B127" s="67" t="s">
        <v>9</v>
      </c>
      <c r="C127" s="59" t="s">
        <v>55</v>
      </c>
      <c r="D127" s="135" t="s">
        <v>8</v>
      </c>
    </row>
    <row r="128" spans="1:4">
      <c r="A128" s="68" t="s">
        <v>61</v>
      </c>
      <c r="B128" s="69"/>
      <c r="C128" s="59" t="s">
        <v>61</v>
      </c>
      <c r="D128" s="60"/>
    </row>
    <row r="129" spans="1:5">
      <c r="A129" s="61" t="s">
        <v>140</v>
      </c>
      <c r="B129" s="70">
        <v>29030.095000000001</v>
      </c>
      <c r="C129" s="63">
        <v>1</v>
      </c>
      <c r="D129" s="70">
        <v>615.87151100000005</v>
      </c>
      <c r="E129" s="96">
        <f>MAX(D129:D159)</f>
        <v>772.340418</v>
      </c>
    </row>
    <row r="130" spans="1:5">
      <c r="A130" s="61" t="s">
        <v>141</v>
      </c>
      <c r="B130" s="70">
        <v>27324.386999999999</v>
      </c>
      <c r="C130" s="63">
        <v>2</v>
      </c>
      <c r="D130" s="70">
        <v>570.73334799999998</v>
      </c>
    </row>
    <row r="131" spans="1:5">
      <c r="A131" s="61" t="s">
        <v>142</v>
      </c>
      <c r="B131" s="70">
        <v>33036.144999999997</v>
      </c>
      <c r="C131" s="63">
        <v>3</v>
      </c>
      <c r="D131" s="70">
        <v>682.94083899999998</v>
      </c>
    </row>
    <row r="132" spans="1:5">
      <c r="A132" s="61" t="s">
        <v>143</v>
      </c>
      <c r="B132" s="70">
        <v>33198.983</v>
      </c>
      <c r="C132" s="63">
        <v>4</v>
      </c>
      <c r="D132" s="70">
        <v>699.13288299999999</v>
      </c>
    </row>
    <row r="133" spans="1:5">
      <c r="A133" s="61" t="s">
        <v>144</v>
      </c>
      <c r="B133" s="70">
        <v>32109.938999999998</v>
      </c>
      <c r="C133" s="63">
        <v>5</v>
      </c>
      <c r="D133" s="70">
        <v>683.68413599999997</v>
      </c>
    </row>
    <row r="134" spans="1:5">
      <c r="A134" s="61" t="s">
        <v>145</v>
      </c>
      <c r="B134" s="70">
        <v>31603.113000000001</v>
      </c>
      <c r="C134" s="63">
        <v>6</v>
      </c>
      <c r="D134" s="70">
        <v>675.24868900000001</v>
      </c>
    </row>
    <row r="135" spans="1:5">
      <c r="A135" s="61" t="s">
        <v>146</v>
      </c>
      <c r="B135" s="70">
        <v>31778.016</v>
      </c>
      <c r="C135" s="63">
        <v>7</v>
      </c>
      <c r="D135" s="70">
        <v>672.16892299999995</v>
      </c>
    </row>
    <row r="136" spans="1:5">
      <c r="A136" s="61" t="s">
        <v>147</v>
      </c>
      <c r="B136" s="70">
        <v>28456.827000000001</v>
      </c>
      <c r="C136" s="63">
        <v>8</v>
      </c>
      <c r="D136" s="70">
        <v>607.11861699999997</v>
      </c>
    </row>
    <row r="137" spans="1:5">
      <c r="A137" s="61" t="s">
        <v>148</v>
      </c>
      <c r="B137" s="70">
        <v>26687.167000000001</v>
      </c>
      <c r="C137" s="63">
        <v>9</v>
      </c>
      <c r="D137" s="70">
        <v>559.16645400000004</v>
      </c>
    </row>
    <row r="138" spans="1:5">
      <c r="A138" s="61" t="s">
        <v>149</v>
      </c>
      <c r="B138" s="70">
        <v>31075.616000000002</v>
      </c>
      <c r="C138" s="63">
        <v>10</v>
      </c>
      <c r="D138" s="70">
        <v>650.19219399999997</v>
      </c>
    </row>
    <row r="139" spans="1:5">
      <c r="A139" s="61" t="s">
        <v>150</v>
      </c>
      <c r="B139" s="70">
        <v>31847.873</v>
      </c>
      <c r="C139" s="63">
        <v>11</v>
      </c>
      <c r="D139" s="70">
        <v>674.80861700000003</v>
      </c>
    </row>
    <row r="140" spans="1:5">
      <c r="A140" s="61" t="s">
        <v>151</v>
      </c>
      <c r="B140" s="70">
        <v>31857.089</v>
      </c>
      <c r="C140" s="63">
        <v>12</v>
      </c>
      <c r="D140" s="70">
        <v>679.29580599999997</v>
      </c>
    </row>
    <row r="141" spans="1:5">
      <c r="A141" s="61" t="s">
        <v>152</v>
      </c>
      <c r="B141" s="70">
        <v>32113.268</v>
      </c>
      <c r="C141" s="63">
        <v>13</v>
      </c>
      <c r="D141" s="70">
        <v>682.64005099999997</v>
      </c>
    </row>
    <row r="142" spans="1:5">
      <c r="A142" s="61" t="s">
        <v>153</v>
      </c>
      <c r="B142" s="70">
        <v>32119.167000000001</v>
      </c>
      <c r="C142" s="63">
        <v>14</v>
      </c>
      <c r="D142" s="70">
        <v>677.82050900000002</v>
      </c>
    </row>
    <row r="143" spans="1:5">
      <c r="A143" s="61" t="s">
        <v>154</v>
      </c>
      <c r="B143" s="70">
        <v>28681.704000000002</v>
      </c>
      <c r="C143" s="63">
        <v>15</v>
      </c>
      <c r="D143" s="70">
        <v>608.77685499999995</v>
      </c>
    </row>
    <row r="144" spans="1:5">
      <c r="A144" s="61" t="s">
        <v>155</v>
      </c>
      <c r="B144" s="70">
        <v>26664.054</v>
      </c>
      <c r="C144" s="63">
        <v>16</v>
      </c>
      <c r="D144" s="70">
        <v>562.37041499999998</v>
      </c>
    </row>
    <row r="145" spans="1:5">
      <c r="A145" s="61" t="s">
        <v>156</v>
      </c>
      <c r="B145" s="70">
        <v>32378.744999999999</v>
      </c>
      <c r="C145" s="63">
        <v>17</v>
      </c>
      <c r="D145" s="70">
        <v>671.33527400000003</v>
      </c>
    </row>
    <row r="146" spans="1:5">
      <c r="A146" s="61" t="s">
        <v>157</v>
      </c>
      <c r="B146" s="70">
        <v>32864.1</v>
      </c>
      <c r="C146" s="63">
        <v>18</v>
      </c>
      <c r="D146" s="70">
        <v>692.55898100000002</v>
      </c>
    </row>
    <row r="147" spans="1:5">
      <c r="A147" s="61" t="s">
        <v>158</v>
      </c>
      <c r="B147" s="70">
        <v>33926.311999999998</v>
      </c>
      <c r="C147" s="63">
        <v>19</v>
      </c>
      <c r="D147" s="70">
        <v>697.56041300000004</v>
      </c>
    </row>
    <row r="148" spans="1:5">
      <c r="A148" s="61" t="s">
        <v>159</v>
      </c>
      <c r="B148" s="70">
        <v>32652.805</v>
      </c>
      <c r="C148" s="63">
        <v>20</v>
      </c>
      <c r="D148" s="70">
        <v>690.269904</v>
      </c>
    </row>
    <row r="149" spans="1:5">
      <c r="A149" s="61" t="s">
        <v>160</v>
      </c>
      <c r="B149" s="70">
        <v>32704.037</v>
      </c>
      <c r="C149" s="63">
        <v>21</v>
      </c>
      <c r="D149" s="70">
        <v>687.90816800000005</v>
      </c>
    </row>
    <row r="150" spans="1:5">
      <c r="A150" s="61" t="s">
        <v>161</v>
      </c>
      <c r="B150" s="70">
        <v>29689.842000000001</v>
      </c>
      <c r="C150" s="63">
        <v>22</v>
      </c>
      <c r="D150" s="70">
        <v>630.615542</v>
      </c>
    </row>
    <row r="151" spans="1:5">
      <c r="A151" s="61" t="s">
        <v>162</v>
      </c>
      <c r="B151" s="70">
        <v>27092.142</v>
      </c>
      <c r="C151" s="63">
        <v>23</v>
      </c>
      <c r="D151" s="70">
        <v>583.19620199999997</v>
      </c>
    </row>
    <row r="152" spans="1:5">
      <c r="A152" s="61" t="s">
        <v>163</v>
      </c>
      <c r="B152" s="70">
        <v>30613.456999999999</v>
      </c>
      <c r="C152" s="63">
        <v>24</v>
      </c>
      <c r="D152" s="70">
        <v>643.83513700000003</v>
      </c>
    </row>
    <row r="153" spans="1:5">
      <c r="A153" s="61" t="s">
        <v>164</v>
      </c>
      <c r="B153" s="70">
        <v>34591.468999999997</v>
      </c>
      <c r="C153" s="63">
        <v>25</v>
      </c>
      <c r="D153" s="70">
        <v>718.08680500000003</v>
      </c>
    </row>
    <row r="154" spans="1:5">
      <c r="A154" s="61" t="s">
        <v>165</v>
      </c>
      <c r="B154" s="70">
        <v>35873.498</v>
      </c>
      <c r="C154" s="63">
        <v>26</v>
      </c>
      <c r="D154" s="70">
        <v>744.56136600000002</v>
      </c>
    </row>
    <row r="155" spans="1:5">
      <c r="A155" s="61" t="s">
        <v>166</v>
      </c>
      <c r="B155" s="70">
        <v>36582.468000000001</v>
      </c>
      <c r="C155" s="63">
        <v>27</v>
      </c>
      <c r="D155" s="70">
        <v>759.11981800000001</v>
      </c>
    </row>
    <row r="156" spans="1:5">
      <c r="A156" s="61" t="s">
        <v>167</v>
      </c>
      <c r="B156" s="70">
        <v>37764.629000000001</v>
      </c>
      <c r="C156" s="63">
        <v>28</v>
      </c>
      <c r="D156" s="70">
        <v>772.340418</v>
      </c>
    </row>
    <row r="157" spans="1:5">
      <c r="A157" s="61" t="s">
        <v>168</v>
      </c>
      <c r="B157" s="70">
        <v>33591.898000000001</v>
      </c>
      <c r="C157" s="63">
        <v>29</v>
      </c>
      <c r="D157" s="70">
        <v>704.58881099999996</v>
      </c>
      <c r="E157"/>
    </row>
    <row r="158" spans="1:5">
      <c r="A158" s="61" t="s">
        <v>134</v>
      </c>
      <c r="B158" s="70">
        <v>31292.929</v>
      </c>
      <c r="C158" s="63">
        <v>30</v>
      </c>
      <c r="D158" s="70">
        <v>651.77213300000005</v>
      </c>
      <c r="E158"/>
    </row>
    <row r="159" spans="1:5">
      <c r="A159"/>
      <c r="B159"/>
      <c r="C159"/>
      <c r="D159"/>
      <c r="E159"/>
    </row>
    <row r="160" spans="1:5">
      <c r="A160"/>
      <c r="C160"/>
      <c r="D160" s="97">
        <v>758</v>
      </c>
      <c r="E160" s="129">
        <f>(MAX(D129:D159)/D160-1)*100</f>
        <v>1.8918757255936614</v>
      </c>
    </row>
    <row r="161" spans="1:5">
      <c r="A161"/>
      <c r="B161"/>
      <c r="C161"/>
      <c r="D161"/>
      <c r="E161" s="98"/>
    </row>
    <row r="162" spans="1:5">
      <c r="E162" s="96"/>
    </row>
    <row r="163" spans="1:5">
      <c r="A163" s="59" t="s">
        <v>81</v>
      </c>
      <c r="B163" s="144" t="s">
        <v>14</v>
      </c>
      <c r="C163" s="145"/>
      <c r="D163"/>
      <c r="E163" s="98"/>
    </row>
    <row r="164" spans="1:5">
      <c r="A164" s="59" t="s">
        <v>55</v>
      </c>
      <c r="B164" s="135" t="s">
        <v>79</v>
      </c>
      <c r="C164" s="135" t="s">
        <v>80</v>
      </c>
      <c r="D164"/>
      <c r="E164" s="98"/>
    </row>
    <row r="165" spans="1:5">
      <c r="A165" s="59" t="s">
        <v>53</v>
      </c>
      <c r="B165" s="60"/>
      <c r="C165" s="60"/>
      <c r="D165"/>
      <c r="E165" s="98"/>
    </row>
    <row r="166" spans="1:5">
      <c r="A166" s="61" t="s">
        <v>132</v>
      </c>
      <c r="B166" s="71">
        <v>38174</v>
      </c>
      <c r="C166" s="134" t="s">
        <v>136</v>
      </c>
      <c r="D166" s="97">
        <v>37045</v>
      </c>
      <c r="E166" s="129">
        <f>(B166/D166-1)*100</f>
        <v>3.0476447563773768</v>
      </c>
    </row>
    <row r="167" spans="1:5">
      <c r="A167"/>
      <c r="B167"/>
      <c r="C167"/>
    </row>
    <row r="169" spans="1:5">
      <c r="A169" s="59" t="s">
        <v>81</v>
      </c>
      <c r="B169" s="144" t="s">
        <v>13</v>
      </c>
      <c r="C169" s="148"/>
      <c r="D169" s="144" t="s">
        <v>14</v>
      </c>
      <c r="E169" s="145"/>
    </row>
    <row r="170" spans="1:5">
      <c r="A170" s="59" t="s">
        <v>55</v>
      </c>
      <c r="B170" s="135" t="s">
        <v>79</v>
      </c>
      <c r="C170" s="135" t="s">
        <v>80</v>
      </c>
      <c r="D170" s="135" t="s">
        <v>79</v>
      </c>
      <c r="E170" s="135" t="s">
        <v>80</v>
      </c>
    </row>
    <row r="171" spans="1:5">
      <c r="A171" s="59" t="s">
        <v>84</v>
      </c>
      <c r="B171" s="60"/>
      <c r="C171" s="60"/>
      <c r="D171" s="60"/>
      <c r="E171" s="60"/>
    </row>
    <row r="172" spans="1:5">
      <c r="A172" s="63">
        <v>2017</v>
      </c>
      <c r="B172" s="71">
        <v>41381</v>
      </c>
      <c r="C172" s="134" t="s">
        <v>82</v>
      </c>
      <c r="D172" s="71">
        <v>39536</v>
      </c>
      <c r="E172" s="134" t="s">
        <v>83</v>
      </c>
    </row>
    <row r="173" spans="1:5">
      <c r="A173" s="63">
        <v>2018</v>
      </c>
      <c r="B173" s="71">
        <v>40947</v>
      </c>
      <c r="C173" s="134" t="s">
        <v>78</v>
      </c>
      <c r="D173" s="71">
        <v>39996</v>
      </c>
      <c r="E173" s="134" t="s">
        <v>92</v>
      </c>
    </row>
    <row r="174" spans="1:5">
      <c r="A174" s="63">
        <v>2019</v>
      </c>
      <c r="B174" s="71">
        <v>40455</v>
      </c>
      <c r="C174" s="134" t="s">
        <v>128</v>
      </c>
      <c r="D174" s="71">
        <v>38174</v>
      </c>
      <c r="E174" s="134" t="s">
        <v>136</v>
      </c>
    </row>
    <row r="176" spans="1:5">
      <c r="A176"/>
      <c r="B176"/>
      <c r="C176"/>
      <c r="D176"/>
      <c r="E176"/>
    </row>
    <row r="177" spans="1:6">
      <c r="A177" s="59" t="s">
        <v>81</v>
      </c>
      <c r="B177" s="144" t="s">
        <v>13</v>
      </c>
      <c r="C177" s="148"/>
      <c r="D177" s="144" t="s">
        <v>14</v>
      </c>
      <c r="E177" s="145"/>
    </row>
    <row r="178" spans="1:6">
      <c r="A178" s="59" t="s">
        <v>55</v>
      </c>
      <c r="B178" s="135" t="s">
        <v>79</v>
      </c>
      <c r="C178" s="135" t="s">
        <v>80</v>
      </c>
      <c r="D178" s="135" t="s">
        <v>79</v>
      </c>
      <c r="E178" s="135" t="s">
        <v>80</v>
      </c>
    </row>
    <row r="179" spans="1:6">
      <c r="A179" s="72"/>
      <c r="B179" s="71">
        <v>45450</v>
      </c>
      <c r="C179" s="134" t="s">
        <v>85</v>
      </c>
      <c r="D179" s="71">
        <v>41318</v>
      </c>
      <c r="E179" s="134" t="s">
        <v>86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4" t="s">
        <v>14</v>
      </c>
      <c r="C182" s="84" t="s">
        <v>13</v>
      </c>
      <c r="D182" s="84" t="s">
        <v>12</v>
      </c>
      <c r="E182" s="84" t="s">
        <v>11</v>
      </c>
    </row>
    <row r="183" spans="1:6">
      <c r="A183" s="77" t="s">
        <v>87</v>
      </c>
      <c r="B183" s="78">
        <f>D179</f>
        <v>41318</v>
      </c>
      <c r="C183" s="78">
        <f>B179</f>
        <v>45450</v>
      </c>
      <c r="D183" s="79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9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7"/>
      <c r="B184" s="78"/>
      <c r="C184" s="78"/>
      <c r="D184" s="79"/>
      <c r="E184" s="79"/>
    </row>
    <row r="185" spans="1:6">
      <c r="A185" s="80">
        <f>A173</f>
        <v>2018</v>
      </c>
      <c r="B185" s="78">
        <f>D173</f>
        <v>39996</v>
      </c>
      <c r="C185" s="78">
        <f>B173</f>
        <v>40947</v>
      </c>
      <c r="D185" s="79" t="str">
        <f>MID(Dat_01!E173,1,2)+0&amp;" "&amp;TEXT(DATE(MID(Dat_01!E173,7,4),MID(Dat_01!E173,4,2),MID(Dat_01!E173,1,2)),"mmmm")&amp;" ("&amp;MID(Dat_01!E173,12,16)&amp;" h)"</f>
        <v>3 agosto (13:45 h)</v>
      </c>
      <c r="E185" s="79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80">
        <f>A174</f>
        <v>2019</v>
      </c>
      <c r="B186" s="78">
        <f>D174</f>
        <v>38174</v>
      </c>
      <c r="C186" s="78">
        <f>B174</f>
        <v>40455</v>
      </c>
      <c r="D186" s="79" t="str">
        <f>MID(Dat_01!E174,1,2)+0&amp;" "&amp;TEXT(DATE(MID(Dat_01!E174,7,4),MID(Dat_01!E174,4,2),MID(Dat_01!E174,1,2)),"mmmm")&amp;" ("&amp;MID(Dat_01!E174,12,16)&amp;" h)"</f>
        <v>28 junio (13:47 h)</v>
      </c>
      <c r="E186" s="79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81" t="str">
        <f>LOWER(MID(A166,1,3))&amp;"-"&amp;MID(A174,3,2)</f>
        <v>jun-19</v>
      </c>
      <c r="B187" s="82">
        <f>IF(B163="Invierno","",B166)</f>
        <v>38174</v>
      </c>
      <c r="C187" s="82" t="str">
        <f>IF(B163="Invierno",B166,"")</f>
        <v/>
      </c>
      <c r="D187" s="83" t="str">
        <f>IF(B187="","",MID(Dat_01!C166,1,2)+0&amp;" "&amp;TEXT(DATE(MID(Dat_01!C166,7,4),MID(Dat_01!C166,4,2),MID(Dat_01!C166,1,2)),"mmmm")&amp;" ("&amp;MID(Dat_01!C166,12,16)&amp;" h)")</f>
        <v>28 junio (13:47 h)</v>
      </c>
      <c r="E187" s="83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E188" s="136"/>
    </row>
  </sheetData>
  <mergeCells count="7">
    <mergeCell ref="B4:J4"/>
    <mergeCell ref="B5:J5"/>
    <mergeCell ref="B163:C163"/>
    <mergeCell ref="B177:C177"/>
    <mergeCell ref="D177:E177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P125"/>
  <sheetViews>
    <sheetView topLeftCell="A91" workbookViewId="0">
      <selection activeCell="I117" sqref="I117"/>
    </sheetView>
  </sheetViews>
  <sheetFormatPr baseColWidth="10" defaultColWidth="11.42578125" defaultRowHeight="11.25" customHeight="1"/>
  <cols>
    <col min="1" max="1" width="2.7109375" style="103" customWidth="1"/>
    <col min="2" max="2" width="16.5703125" style="103" customWidth="1"/>
    <col min="3" max="5" width="11.42578125" style="103"/>
    <col min="6" max="7" width="22.7109375" style="103" customWidth="1"/>
    <col min="8" max="16384" width="11.42578125" style="103"/>
  </cols>
  <sheetData>
    <row r="1" spans="1:16" s="99" customFormat="1" ht="21" customHeight="1">
      <c r="D1" s="100"/>
      <c r="G1" s="18" t="s">
        <v>6</v>
      </c>
    </row>
    <row r="2" spans="1:16" s="99" customFormat="1" ht="15" customHeight="1">
      <c r="D2" s="100"/>
      <c r="G2" s="38" t="s">
        <v>99</v>
      </c>
    </row>
    <row r="3" spans="1:16" s="99" customFormat="1" ht="20.25" customHeight="1">
      <c r="B3" s="29" t="s">
        <v>30</v>
      </c>
      <c r="D3" s="100"/>
    </row>
    <row r="5" spans="1:16" ht="11.25" customHeight="1">
      <c r="A5" s="101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junio</v>
      </c>
      <c r="B5" s="102" t="s">
        <v>102</v>
      </c>
    </row>
    <row r="6" spans="1:16" ht="15">
      <c r="A6" s="104">
        <f>YEAR(B7)-1</f>
        <v>2018</v>
      </c>
      <c r="B6" s="105"/>
      <c r="C6" s="105" t="s">
        <v>103</v>
      </c>
      <c r="D6" s="105" t="s">
        <v>104</v>
      </c>
      <c r="E6" s="105" t="s">
        <v>105</v>
      </c>
      <c r="F6" s="106" t="s">
        <v>106</v>
      </c>
      <c r="G6" s="106" t="s">
        <v>107</v>
      </c>
      <c r="H6" s="105" t="s">
        <v>108</v>
      </c>
    </row>
    <row r="7" spans="1:16" ht="11.25" customHeight="1">
      <c r="A7" s="101">
        <v>1</v>
      </c>
      <c r="B7" s="107" t="str">
        <f>Dat_01!A52</f>
        <v>01/06/2019</v>
      </c>
      <c r="C7" s="108">
        <f>Dat_01!B52</f>
        <v>29.584</v>
      </c>
      <c r="D7" s="108">
        <f>Dat_01!C52</f>
        <v>22.385999999999999</v>
      </c>
      <c r="E7" s="108">
        <f>Dat_01!D52</f>
        <v>15.188000000000001</v>
      </c>
      <c r="F7" s="108">
        <f>Dat_01!H52</f>
        <v>14.647</v>
      </c>
      <c r="G7" s="108">
        <f>Dat_01!G52</f>
        <v>25.264894736799999</v>
      </c>
      <c r="H7" s="108">
        <f>Dat_01!E52</f>
        <v>18.853999999999999</v>
      </c>
    </row>
    <row r="8" spans="1:16" ht="11.25" customHeight="1">
      <c r="A8" s="101">
        <v>2</v>
      </c>
      <c r="B8" s="107" t="str">
        <f>Dat_01!A53</f>
        <v>02/06/2019</v>
      </c>
      <c r="C8" s="108">
        <f>Dat_01!B53</f>
        <v>29.359000000000002</v>
      </c>
      <c r="D8" s="108">
        <f>Dat_01!C53</f>
        <v>22.292999999999999</v>
      </c>
      <c r="E8" s="108">
        <f>Dat_01!D53</f>
        <v>15.227</v>
      </c>
      <c r="F8" s="108">
        <f>Dat_01!H53</f>
        <v>14.781842105300001</v>
      </c>
      <c r="G8" s="108">
        <f>Dat_01!G53</f>
        <v>25.691157894700002</v>
      </c>
      <c r="H8" s="108">
        <f>Dat_01!E53</f>
        <v>19.047000000000001</v>
      </c>
      <c r="J8" s="128"/>
      <c r="K8" s="128"/>
      <c r="L8" s="128"/>
      <c r="M8" s="128"/>
      <c r="N8" s="128"/>
      <c r="O8" s="128"/>
      <c r="P8" s="128"/>
    </row>
    <row r="9" spans="1:16" ht="11.25" customHeight="1">
      <c r="A9" s="101">
        <v>3</v>
      </c>
      <c r="B9" s="107" t="str">
        <f>Dat_01!A54</f>
        <v>03/06/2019</v>
      </c>
      <c r="C9" s="108">
        <f>Dat_01!B54</f>
        <v>28.207000000000001</v>
      </c>
      <c r="D9" s="108">
        <f>Dat_01!C54</f>
        <v>22.172999999999998</v>
      </c>
      <c r="E9" s="108">
        <f>Dat_01!D54</f>
        <v>16.14</v>
      </c>
      <c r="F9" s="108">
        <f>Dat_01!H54</f>
        <v>14.6397368421</v>
      </c>
      <c r="G9" s="108">
        <f>Dat_01!G54</f>
        <v>25.488210526300001</v>
      </c>
      <c r="H9" s="108">
        <f>Dat_01!E54</f>
        <v>18.46</v>
      </c>
      <c r="J9" s="128"/>
      <c r="K9" s="128"/>
      <c r="L9" s="128"/>
      <c r="M9" s="128"/>
      <c r="N9" s="128"/>
      <c r="O9" s="128"/>
      <c r="P9" s="128"/>
    </row>
    <row r="10" spans="1:16" ht="11.25" customHeight="1">
      <c r="A10" s="101">
        <v>4</v>
      </c>
      <c r="B10" s="107" t="str">
        <f>Dat_01!A55</f>
        <v>04/06/2019</v>
      </c>
      <c r="C10" s="108">
        <f>Dat_01!B55</f>
        <v>25.875</v>
      </c>
      <c r="D10" s="108">
        <f>Dat_01!C55</f>
        <v>20.547999999999998</v>
      </c>
      <c r="E10" s="108">
        <f>Dat_01!D55</f>
        <v>15.222</v>
      </c>
      <c r="F10" s="108">
        <f>Dat_01!H55</f>
        <v>14.6791052632</v>
      </c>
      <c r="G10" s="108">
        <f>Dat_01!G55</f>
        <v>24.787157894700002</v>
      </c>
      <c r="H10" s="108">
        <f>Dat_01!E55</f>
        <v>18.047000000000001</v>
      </c>
      <c r="J10" s="128"/>
      <c r="K10" s="128"/>
      <c r="L10" s="128"/>
      <c r="M10" s="128"/>
      <c r="N10" s="128"/>
      <c r="O10" s="128"/>
      <c r="P10" s="128"/>
    </row>
    <row r="11" spans="1:16" ht="11.25" customHeight="1">
      <c r="A11" s="101">
        <v>5</v>
      </c>
      <c r="B11" s="107" t="str">
        <f>Dat_01!A56</f>
        <v>05/06/2019</v>
      </c>
      <c r="C11" s="108">
        <f>Dat_01!B56</f>
        <v>22.56</v>
      </c>
      <c r="D11" s="108">
        <f>Dat_01!C56</f>
        <v>17.936</v>
      </c>
      <c r="E11" s="108">
        <f>Dat_01!D56</f>
        <v>13.311999999999999</v>
      </c>
      <c r="F11" s="108">
        <f>Dat_01!H56</f>
        <v>14.616473684200001</v>
      </c>
      <c r="G11" s="108">
        <f>Dat_01!G56</f>
        <v>25.231789473700001</v>
      </c>
      <c r="H11" s="108">
        <f>Dat_01!E56</f>
        <v>17.895</v>
      </c>
      <c r="J11" s="128"/>
      <c r="K11" s="128"/>
      <c r="L11" s="128"/>
      <c r="M11" s="128"/>
      <c r="N11" s="128"/>
      <c r="O11" s="128"/>
      <c r="P11" s="128"/>
    </row>
    <row r="12" spans="1:16" ht="11.25" customHeight="1">
      <c r="A12" s="101">
        <v>6</v>
      </c>
      <c r="B12" s="107" t="str">
        <f>Dat_01!A57</f>
        <v>06/06/2019</v>
      </c>
      <c r="C12" s="108">
        <f>Dat_01!B57</f>
        <v>23.545000000000002</v>
      </c>
      <c r="D12" s="108">
        <f>Dat_01!C57</f>
        <v>17.748999999999999</v>
      </c>
      <c r="E12" s="108">
        <f>Dat_01!D57</f>
        <v>11.954000000000001</v>
      </c>
      <c r="F12" s="108">
        <f>Dat_01!H57</f>
        <v>14.512736842100001</v>
      </c>
      <c r="G12" s="108">
        <f>Dat_01!G57</f>
        <v>25.110578947400001</v>
      </c>
      <c r="H12" s="108">
        <f>Dat_01!E57</f>
        <v>17.585000000000001</v>
      </c>
      <c r="J12" s="128"/>
      <c r="K12" s="128"/>
      <c r="L12" s="128"/>
      <c r="M12" s="128"/>
      <c r="N12" s="128"/>
      <c r="O12" s="128"/>
      <c r="P12" s="128"/>
    </row>
    <row r="13" spans="1:16" ht="11.25" customHeight="1">
      <c r="A13" s="101">
        <v>7</v>
      </c>
      <c r="B13" s="107" t="str">
        <f>Dat_01!A58</f>
        <v>07/06/2019</v>
      </c>
      <c r="C13" s="108">
        <f>Dat_01!B58</f>
        <v>24.114999999999998</v>
      </c>
      <c r="D13" s="108">
        <f>Dat_01!C58</f>
        <v>18.481999999999999</v>
      </c>
      <c r="E13" s="108">
        <f>Dat_01!D58</f>
        <v>12.848000000000001</v>
      </c>
      <c r="F13" s="108">
        <f>Dat_01!H58</f>
        <v>14.6609473684</v>
      </c>
      <c r="G13" s="108">
        <f>Dat_01!G58</f>
        <v>25.513421052599998</v>
      </c>
      <c r="H13" s="108">
        <f>Dat_01!E58</f>
        <v>18.82</v>
      </c>
      <c r="J13" s="128"/>
      <c r="K13" s="128"/>
      <c r="L13" s="128"/>
      <c r="M13" s="128"/>
      <c r="N13" s="128"/>
      <c r="O13" s="128"/>
      <c r="P13" s="128"/>
    </row>
    <row r="14" spans="1:16" ht="11.25" customHeight="1">
      <c r="A14" s="101">
        <v>8</v>
      </c>
      <c r="B14" s="107" t="str">
        <f>Dat_01!A59</f>
        <v>08/06/2019</v>
      </c>
      <c r="C14" s="108">
        <f>Dat_01!B59</f>
        <v>24.530999999999999</v>
      </c>
      <c r="D14" s="108">
        <f>Dat_01!C59</f>
        <v>18.422999999999998</v>
      </c>
      <c r="E14" s="108">
        <f>Dat_01!D59</f>
        <v>12.315</v>
      </c>
      <c r="F14" s="108">
        <f>Dat_01!H59</f>
        <v>15.041842105300001</v>
      </c>
      <c r="G14" s="108">
        <f>Dat_01!G59</f>
        <v>25.418631578900001</v>
      </c>
      <c r="H14" s="108">
        <f>Dat_01!E59</f>
        <v>18.46</v>
      </c>
      <c r="J14" s="128"/>
      <c r="K14" s="128"/>
      <c r="L14" s="128"/>
      <c r="M14" s="128"/>
      <c r="N14" s="128"/>
      <c r="O14" s="128"/>
      <c r="P14" s="128"/>
    </row>
    <row r="15" spans="1:16" ht="11.25" customHeight="1">
      <c r="A15" s="101">
        <v>9</v>
      </c>
      <c r="B15" s="107" t="str">
        <f>Dat_01!A60</f>
        <v>09/06/2019</v>
      </c>
      <c r="C15" s="108">
        <f>Dat_01!B60</f>
        <v>25.045000000000002</v>
      </c>
      <c r="D15" s="108">
        <f>Dat_01!C60</f>
        <v>19.885000000000002</v>
      </c>
      <c r="E15" s="108">
        <f>Dat_01!D60</f>
        <v>14.726000000000001</v>
      </c>
      <c r="F15" s="108">
        <f>Dat_01!H60</f>
        <v>15.2344210526</v>
      </c>
      <c r="G15" s="108">
        <f>Dat_01!G60</f>
        <v>25.1524736842</v>
      </c>
      <c r="H15" s="108">
        <f>Dat_01!E60</f>
        <v>18.899999999999999</v>
      </c>
      <c r="J15" s="128"/>
      <c r="K15" s="128"/>
      <c r="L15" s="128"/>
      <c r="M15" s="128"/>
      <c r="N15" s="128"/>
      <c r="O15" s="128"/>
      <c r="P15" s="128"/>
    </row>
    <row r="16" spans="1:16" ht="11.25" customHeight="1">
      <c r="A16" s="101">
        <v>10</v>
      </c>
      <c r="B16" s="107" t="str">
        <f>Dat_01!A61</f>
        <v>10/06/2019</v>
      </c>
      <c r="C16" s="108">
        <f>Dat_01!B61</f>
        <v>24.62</v>
      </c>
      <c r="D16" s="108">
        <f>Dat_01!C61</f>
        <v>19.097999999999999</v>
      </c>
      <c r="E16" s="108">
        <f>Dat_01!D61</f>
        <v>13.577</v>
      </c>
      <c r="F16" s="108">
        <f>Dat_01!H61</f>
        <v>15.327578947399999</v>
      </c>
      <c r="G16" s="108">
        <f>Dat_01!G61</f>
        <v>25.1039473684</v>
      </c>
      <c r="H16" s="108">
        <f>Dat_01!E61</f>
        <v>18.849</v>
      </c>
      <c r="J16" s="128"/>
      <c r="K16" s="128"/>
      <c r="L16" s="128"/>
      <c r="M16" s="128"/>
      <c r="N16" s="128"/>
      <c r="O16" s="128"/>
      <c r="P16" s="128"/>
    </row>
    <row r="17" spans="1:16" ht="11.25" customHeight="1">
      <c r="A17" s="101">
        <v>11</v>
      </c>
      <c r="B17" s="107" t="str">
        <f>Dat_01!A62</f>
        <v>11/06/2019</v>
      </c>
      <c r="C17" s="108">
        <f>Dat_01!B62</f>
        <v>21.181000000000001</v>
      </c>
      <c r="D17" s="108">
        <f>Dat_01!C62</f>
        <v>16.77</v>
      </c>
      <c r="E17" s="108">
        <f>Dat_01!D62</f>
        <v>12.359</v>
      </c>
      <c r="F17" s="108">
        <f>Dat_01!H62</f>
        <v>15.260263157900001</v>
      </c>
      <c r="G17" s="108">
        <f>Dat_01!G62</f>
        <v>25.743368421100001</v>
      </c>
      <c r="H17" s="108">
        <f>Dat_01!E62</f>
        <v>19.350000000000001</v>
      </c>
      <c r="J17" s="128"/>
      <c r="K17" s="128"/>
      <c r="L17" s="128"/>
      <c r="M17" s="128"/>
      <c r="N17" s="128"/>
      <c r="O17" s="128"/>
      <c r="P17" s="128"/>
    </row>
    <row r="18" spans="1:16" ht="11.25" customHeight="1">
      <c r="A18" s="101">
        <v>12</v>
      </c>
      <c r="B18" s="107" t="str">
        <f>Dat_01!A63</f>
        <v>12/06/2019</v>
      </c>
      <c r="C18" s="108">
        <f>Dat_01!B63</f>
        <v>22.637</v>
      </c>
      <c r="D18" s="108">
        <f>Dat_01!C63</f>
        <v>16.702000000000002</v>
      </c>
      <c r="E18" s="108">
        <f>Dat_01!D63</f>
        <v>10.766999999999999</v>
      </c>
      <c r="F18" s="108">
        <f>Dat_01!H63</f>
        <v>15.6635789474</v>
      </c>
      <c r="G18" s="108">
        <f>Dat_01!G63</f>
        <v>26.475736842100002</v>
      </c>
      <c r="H18" s="108">
        <f>Dat_01!E63</f>
        <v>19.905000000000001</v>
      </c>
      <c r="J18" s="128"/>
      <c r="K18" s="128"/>
      <c r="L18" s="128"/>
      <c r="M18" s="128"/>
      <c r="N18" s="128"/>
      <c r="O18" s="128"/>
      <c r="P18" s="128"/>
    </row>
    <row r="19" spans="1:16" ht="11.25" customHeight="1">
      <c r="A19" s="101">
        <v>13</v>
      </c>
      <c r="B19" s="107" t="str">
        <f>Dat_01!A64</f>
        <v>13/06/2019</v>
      </c>
      <c r="C19" s="108">
        <f>Dat_01!B64</f>
        <v>24.192</v>
      </c>
      <c r="D19" s="108">
        <f>Dat_01!C64</f>
        <v>18.516999999999999</v>
      </c>
      <c r="E19" s="108">
        <f>Dat_01!D64</f>
        <v>12.842000000000001</v>
      </c>
      <c r="F19" s="108">
        <f>Dat_01!H64</f>
        <v>15.9298947368</v>
      </c>
      <c r="G19" s="108">
        <f>Dat_01!G64</f>
        <v>26.464736842099999</v>
      </c>
      <c r="H19" s="108">
        <f>Dat_01!E64</f>
        <v>20.262</v>
      </c>
      <c r="J19" s="128"/>
      <c r="K19" s="128"/>
      <c r="L19" s="128"/>
      <c r="M19" s="128"/>
      <c r="N19" s="128"/>
      <c r="O19" s="128"/>
      <c r="P19" s="128"/>
    </row>
    <row r="20" spans="1:16" ht="11.25" customHeight="1">
      <c r="A20" s="101">
        <v>14</v>
      </c>
      <c r="B20" s="107" t="str">
        <f>Dat_01!A65</f>
        <v>14/06/2019</v>
      </c>
      <c r="C20" s="108">
        <f>Dat_01!B65</f>
        <v>24.291</v>
      </c>
      <c r="D20" s="108">
        <f>Dat_01!C65</f>
        <v>19.283999999999999</v>
      </c>
      <c r="E20" s="108">
        <f>Dat_01!D65</f>
        <v>14.276</v>
      </c>
      <c r="F20" s="108">
        <f>Dat_01!H65</f>
        <v>15.153736842100001</v>
      </c>
      <c r="G20" s="108">
        <f>Dat_01!G65</f>
        <v>25.708578947399999</v>
      </c>
      <c r="H20" s="108">
        <f>Dat_01!E65</f>
        <v>20.353999999999999</v>
      </c>
      <c r="J20" s="128"/>
      <c r="K20" s="128"/>
      <c r="L20" s="128"/>
      <c r="M20" s="128"/>
      <c r="N20" s="128"/>
      <c r="O20" s="128"/>
      <c r="P20" s="128"/>
    </row>
    <row r="21" spans="1:16" ht="11.25" customHeight="1">
      <c r="A21" s="101">
        <v>15</v>
      </c>
      <c r="B21" s="107" t="str">
        <f>Dat_01!A66</f>
        <v>15/06/2019</v>
      </c>
      <c r="C21" s="108">
        <f>Dat_01!B66</f>
        <v>25.116</v>
      </c>
      <c r="D21" s="108">
        <f>Dat_01!C66</f>
        <v>19.315999999999999</v>
      </c>
      <c r="E21" s="108">
        <f>Dat_01!D66</f>
        <v>13.516</v>
      </c>
      <c r="F21" s="108">
        <f>Dat_01!H66</f>
        <v>15.8091578947</v>
      </c>
      <c r="G21" s="108">
        <f>Dat_01!G66</f>
        <v>26.703105263200001</v>
      </c>
      <c r="H21" s="108">
        <f>Dat_01!E66</f>
        <v>20.738</v>
      </c>
      <c r="J21" s="128"/>
      <c r="K21" s="128"/>
      <c r="L21" s="128"/>
      <c r="M21" s="128"/>
      <c r="N21" s="128"/>
      <c r="O21" s="128"/>
      <c r="P21" s="128"/>
    </row>
    <row r="22" spans="1:16" ht="11.25" customHeight="1">
      <c r="A22" s="101">
        <v>16</v>
      </c>
      <c r="B22" s="107" t="str">
        <f>Dat_01!A67</f>
        <v>16/06/2019</v>
      </c>
      <c r="C22" s="108">
        <f>Dat_01!B67</f>
        <v>26.318000000000001</v>
      </c>
      <c r="D22" s="108">
        <f>Dat_01!C67</f>
        <v>19.763000000000002</v>
      </c>
      <c r="E22" s="108">
        <f>Dat_01!D67</f>
        <v>13.207000000000001</v>
      </c>
      <c r="F22" s="108">
        <f>Dat_01!H67</f>
        <v>15.881052631599999</v>
      </c>
      <c r="G22" s="108">
        <f>Dat_01!G67</f>
        <v>26.814368421099999</v>
      </c>
      <c r="H22" s="108">
        <f>Dat_01!E67</f>
        <v>21.777000000000001</v>
      </c>
      <c r="J22" s="128"/>
      <c r="K22" s="128"/>
      <c r="L22" s="128"/>
      <c r="M22" s="128"/>
      <c r="N22" s="128"/>
      <c r="O22" s="128"/>
      <c r="P22" s="128"/>
    </row>
    <row r="23" spans="1:16" ht="11.25" customHeight="1">
      <c r="A23" s="101">
        <v>17</v>
      </c>
      <c r="B23" s="107" t="str">
        <f>Dat_01!A68</f>
        <v>17/06/2019</v>
      </c>
      <c r="C23" s="108">
        <f>Dat_01!B68</f>
        <v>27.388000000000002</v>
      </c>
      <c r="D23" s="108">
        <f>Dat_01!C68</f>
        <v>21.067</v>
      </c>
      <c r="E23" s="108">
        <f>Dat_01!D68</f>
        <v>14.746</v>
      </c>
      <c r="F23" s="108">
        <f>Dat_01!H68</f>
        <v>16.068473684200001</v>
      </c>
      <c r="G23" s="108">
        <f>Dat_01!G68</f>
        <v>26.816526315800001</v>
      </c>
      <c r="H23" s="108">
        <f>Dat_01!E68</f>
        <v>22.326000000000001</v>
      </c>
      <c r="J23" s="128"/>
      <c r="K23" s="128"/>
      <c r="L23" s="128"/>
      <c r="M23" s="128"/>
      <c r="N23" s="128"/>
      <c r="O23" s="128"/>
      <c r="P23" s="128"/>
    </row>
    <row r="24" spans="1:16" ht="11.25" customHeight="1">
      <c r="A24" s="101">
        <v>18</v>
      </c>
      <c r="B24" s="107" t="str">
        <f>Dat_01!A69</f>
        <v>18/06/2019</v>
      </c>
      <c r="C24" s="108">
        <f>Dat_01!B69</f>
        <v>27.864000000000001</v>
      </c>
      <c r="D24" s="108">
        <f>Dat_01!C69</f>
        <v>21.97</v>
      </c>
      <c r="E24" s="108">
        <f>Dat_01!D69</f>
        <v>16.077000000000002</v>
      </c>
      <c r="F24" s="108">
        <f>Dat_01!H69</f>
        <v>16.1912631579</v>
      </c>
      <c r="G24" s="108">
        <f>Dat_01!G69</f>
        <v>27.276789473699999</v>
      </c>
      <c r="H24" s="108">
        <f>Dat_01!E69</f>
        <v>22.646000000000001</v>
      </c>
      <c r="J24" s="128"/>
      <c r="K24" s="128"/>
      <c r="L24" s="128"/>
      <c r="M24" s="128"/>
      <c r="N24" s="128"/>
      <c r="O24" s="128"/>
      <c r="P24" s="128"/>
    </row>
    <row r="25" spans="1:16" ht="11.25" customHeight="1">
      <c r="A25" s="101">
        <v>19</v>
      </c>
      <c r="B25" s="107" t="str">
        <f>Dat_01!A70</f>
        <v>19/06/2019</v>
      </c>
      <c r="C25" s="108">
        <f>Dat_01!B70</f>
        <v>26.234999999999999</v>
      </c>
      <c r="D25" s="108">
        <f>Dat_01!C70</f>
        <v>21.361999999999998</v>
      </c>
      <c r="E25" s="108">
        <f>Dat_01!D70</f>
        <v>16.489000000000001</v>
      </c>
      <c r="F25" s="108">
        <f>Dat_01!H70</f>
        <v>16.525052631600001</v>
      </c>
      <c r="G25" s="108">
        <f>Dat_01!G70</f>
        <v>27.039000000000001</v>
      </c>
      <c r="H25" s="108">
        <f>Dat_01!E70</f>
        <v>22.969000000000001</v>
      </c>
      <c r="J25" s="128"/>
      <c r="K25" s="128"/>
      <c r="L25" s="128"/>
      <c r="M25" s="128"/>
      <c r="N25" s="128"/>
      <c r="O25" s="128"/>
      <c r="P25" s="128"/>
    </row>
    <row r="26" spans="1:16" ht="11.25" customHeight="1">
      <c r="A26" s="101">
        <v>20</v>
      </c>
      <c r="B26" s="107" t="str">
        <f>Dat_01!A71</f>
        <v>20/06/2019</v>
      </c>
      <c r="C26" s="108">
        <f>Dat_01!B71</f>
        <v>25.317</v>
      </c>
      <c r="D26" s="108">
        <f>Dat_01!C71</f>
        <v>20.981000000000002</v>
      </c>
      <c r="E26" s="108">
        <f>Dat_01!D71</f>
        <v>16.645</v>
      </c>
      <c r="F26" s="108">
        <f>Dat_01!H71</f>
        <v>16.661684210499999</v>
      </c>
      <c r="G26" s="108">
        <f>Dat_01!G71</f>
        <v>27.183684210500001</v>
      </c>
      <c r="H26" s="108">
        <f>Dat_01!E71</f>
        <v>23.875</v>
      </c>
      <c r="J26" s="128"/>
      <c r="K26" s="128"/>
      <c r="L26" s="128"/>
      <c r="M26" s="128"/>
      <c r="N26" s="128"/>
      <c r="O26" s="128"/>
      <c r="P26" s="128"/>
    </row>
    <row r="27" spans="1:16" ht="11.25" customHeight="1">
      <c r="A27" s="101">
        <v>21</v>
      </c>
      <c r="B27" s="107" t="str">
        <f>Dat_01!A72</f>
        <v>21/06/2019</v>
      </c>
      <c r="C27" s="108">
        <f>Dat_01!B72</f>
        <v>26.123999999999999</v>
      </c>
      <c r="D27" s="108">
        <f>Dat_01!C72</f>
        <v>21.055</v>
      </c>
      <c r="E27" s="108">
        <f>Dat_01!D72</f>
        <v>15.986000000000001</v>
      </c>
      <c r="F27" s="108">
        <f>Dat_01!H72</f>
        <v>16.430947368399998</v>
      </c>
      <c r="G27" s="108">
        <f>Dat_01!G72</f>
        <v>28.0985789474</v>
      </c>
      <c r="H27" s="108">
        <f>Dat_01!E72</f>
        <v>24.081</v>
      </c>
      <c r="J27" s="128"/>
      <c r="K27" s="128"/>
      <c r="L27" s="128"/>
      <c r="M27" s="128"/>
      <c r="N27" s="128"/>
      <c r="O27" s="128"/>
      <c r="P27" s="128"/>
    </row>
    <row r="28" spans="1:16" ht="11.25" customHeight="1">
      <c r="A28" s="101">
        <v>22</v>
      </c>
      <c r="B28" s="107" t="str">
        <f>Dat_01!A73</f>
        <v>22/06/2019</v>
      </c>
      <c r="C28" s="108">
        <f>Dat_01!B73</f>
        <v>28.728000000000002</v>
      </c>
      <c r="D28" s="108">
        <f>Dat_01!C73</f>
        <v>22.088999999999999</v>
      </c>
      <c r="E28" s="108">
        <f>Dat_01!D73</f>
        <v>15.45</v>
      </c>
      <c r="F28" s="108">
        <f>Dat_01!H73</f>
        <v>16.884631578899999</v>
      </c>
      <c r="G28" s="108">
        <f>Dat_01!G73</f>
        <v>28.755842105300001</v>
      </c>
      <c r="H28" s="108">
        <f>Dat_01!E73</f>
        <v>24.46</v>
      </c>
      <c r="J28" s="128"/>
      <c r="K28" s="128"/>
      <c r="L28" s="128"/>
      <c r="M28" s="128"/>
      <c r="N28" s="128"/>
      <c r="O28" s="128"/>
      <c r="P28" s="128"/>
    </row>
    <row r="29" spans="1:16" ht="11.25" customHeight="1">
      <c r="A29" s="101">
        <v>23</v>
      </c>
      <c r="B29" s="107" t="str">
        <f>Dat_01!A74</f>
        <v>23/06/2019</v>
      </c>
      <c r="C29" s="108">
        <f>Dat_01!B74</f>
        <v>28.948</v>
      </c>
      <c r="D29" s="108">
        <f>Dat_01!C74</f>
        <v>23.190999999999999</v>
      </c>
      <c r="E29" s="108">
        <f>Dat_01!D74</f>
        <v>17.433</v>
      </c>
      <c r="F29" s="108">
        <f>Dat_01!H74</f>
        <v>17.297315789500001</v>
      </c>
      <c r="G29" s="108">
        <f>Dat_01!G74</f>
        <v>28.159526315800001</v>
      </c>
      <c r="H29" s="108">
        <f>Dat_01!E74</f>
        <v>24.32</v>
      </c>
      <c r="J29" s="128"/>
      <c r="K29" s="128"/>
      <c r="L29" s="128"/>
      <c r="M29" s="128"/>
      <c r="N29" s="128"/>
      <c r="O29" s="128"/>
      <c r="P29" s="128"/>
    </row>
    <row r="30" spans="1:16" ht="11.25" customHeight="1">
      <c r="A30" s="101">
        <v>24</v>
      </c>
      <c r="B30" s="107" t="str">
        <f>Dat_01!A75</f>
        <v>24/06/2019</v>
      </c>
      <c r="C30" s="108">
        <f>Dat_01!B75</f>
        <v>27.491</v>
      </c>
      <c r="D30" s="108">
        <f>Dat_01!C75</f>
        <v>22.791</v>
      </c>
      <c r="E30" s="108">
        <f>Dat_01!D75</f>
        <v>18.091000000000001</v>
      </c>
      <c r="F30" s="108">
        <f>Dat_01!H75</f>
        <v>17.287894736799998</v>
      </c>
      <c r="G30" s="108">
        <f>Dat_01!G75</f>
        <v>27.796631578900001</v>
      </c>
      <c r="H30" s="108">
        <f>Dat_01!E75</f>
        <v>24.754999999999999</v>
      </c>
      <c r="J30" s="128"/>
      <c r="K30" s="128"/>
      <c r="L30" s="128"/>
      <c r="M30" s="128"/>
      <c r="N30" s="128"/>
      <c r="O30" s="128"/>
      <c r="P30" s="128"/>
    </row>
    <row r="31" spans="1:16" ht="11.25" customHeight="1">
      <c r="A31" s="101">
        <v>25</v>
      </c>
      <c r="B31" s="107" t="str">
        <f>Dat_01!A76</f>
        <v>25/06/2019</v>
      </c>
      <c r="C31" s="108">
        <f>Dat_01!B76</f>
        <v>29.481999999999999</v>
      </c>
      <c r="D31" s="108">
        <f>Dat_01!C76</f>
        <v>23.629000000000001</v>
      </c>
      <c r="E31" s="108">
        <f>Dat_01!D76</f>
        <v>17.776</v>
      </c>
      <c r="F31" s="108">
        <f>Dat_01!H76</f>
        <v>17.234368421100001</v>
      </c>
      <c r="G31" s="108">
        <f>Dat_01!G76</f>
        <v>27.839947368400001</v>
      </c>
      <c r="H31" s="108">
        <f>Dat_01!E76</f>
        <v>24.445</v>
      </c>
      <c r="J31" s="128"/>
      <c r="K31" s="128"/>
      <c r="L31" s="128"/>
      <c r="M31" s="128"/>
      <c r="N31" s="128"/>
      <c r="O31" s="128"/>
      <c r="P31" s="128"/>
    </row>
    <row r="32" spans="1:16" ht="11.25" customHeight="1">
      <c r="A32" s="101">
        <v>26</v>
      </c>
      <c r="B32" s="107" t="str">
        <f>Dat_01!A77</f>
        <v>26/06/2019</v>
      </c>
      <c r="C32" s="108">
        <f>Dat_01!B77</f>
        <v>31.98</v>
      </c>
      <c r="D32" s="108">
        <f>Dat_01!C77</f>
        <v>25.507000000000001</v>
      </c>
      <c r="E32" s="108">
        <f>Dat_01!D77</f>
        <v>19.035</v>
      </c>
      <c r="F32" s="108">
        <f>Dat_01!H77</f>
        <v>17.520263157900001</v>
      </c>
      <c r="G32" s="108">
        <f>Dat_01!G77</f>
        <v>28.143263157900002</v>
      </c>
      <c r="H32" s="108">
        <f>Dat_01!E77</f>
        <v>24.033999999999999</v>
      </c>
      <c r="J32" s="128"/>
      <c r="K32" s="128"/>
      <c r="L32" s="128"/>
      <c r="M32" s="128"/>
      <c r="N32" s="128"/>
      <c r="O32" s="128"/>
      <c r="P32" s="128"/>
    </row>
    <row r="33" spans="1:16" ht="11.25" customHeight="1">
      <c r="A33" s="101">
        <v>27</v>
      </c>
      <c r="B33" s="107" t="str">
        <f>Dat_01!A78</f>
        <v>27/06/2019</v>
      </c>
      <c r="C33" s="108">
        <f>Dat_01!B78</f>
        <v>33.344999999999999</v>
      </c>
      <c r="D33" s="108">
        <f>Dat_01!C78</f>
        <v>26.353999999999999</v>
      </c>
      <c r="E33" s="108">
        <f>Dat_01!D78</f>
        <v>19.364000000000001</v>
      </c>
      <c r="F33" s="108">
        <f>Dat_01!H78</f>
        <v>17.535578947400001</v>
      </c>
      <c r="G33" s="108">
        <f>Dat_01!G78</f>
        <v>27.994210526300002</v>
      </c>
      <c r="H33" s="108">
        <f>Dat_01!E78</f>
        <v>23.774000000000001</v>
      </c>
      <c r="J33" s="128"/>
      <c r="K33" s="128"/>
      <c r="L33" s="128"/>
      <c r="M33" s="128"/>
      <c r="N33" s="128"/>
      <c r="O33" s="128"/>
      <c r="P33" s="128"/>
    </row>
    <row r="34" spans="1:16" ht="11.25" customHeight="1">
      <c r="A34" s="101">
        <v>28</v>
      </c>
      <c r="B34" s="107" t="str">
        <f>Dat_01!A79</f>
        <v>28/06/2019</v>
      </c>
      <c r="C34" s="108">
        <f>Dat_01!B79</f>
        <v>34.326999999999998</v>
      </c>
      <c r="D34" s="108">
        <f>Dat_01!C79</f>
        <v>27.001000000000001</v>
      </c>
      <c r="E34" s="108">
        <f>Dat_01!D79</f>
        <v>19.675000000000001</v>
      </c>
      <c r="F34" s="108">
        <f>Dat_01!H79</f>
        <v>17.365947368400001</v>
      </c>
      <c r="G34" s="108">
        <f>Dat_01!G79</f>
        <v>28.591578947399999</v>
      </c>
      <c r="H34" s="108">
        <f>Dat_01!E79</f>
        <v>23.148</v>
      </c>
      <c r="J34" s="128"/>
      <c r="K34" s="128"/>
      <c r="L34" s="128"/>
      <c r="M34" s="128"/>
      <c r="N34" s="128"/>
      <c r="O34" s="128"/>
      <c r="P34" s="128"/>
    </row>
    <row r="35" spans="1:16" ht="11.25" customHeight="1">
      <c r="A35" s="101">
        <v>29</v>
      </c>
      <c r="B35" s="107" t="str">
        <f>Dat_01!A80</f>
        <v>29/06/2019</v>
      </c>
      <c r="C35" s="108">
        <f>Dat_01!B80</f>
        <v>33.718000000000004</v>
      </c>
      <c r="D35" s="108">
        <f>Dat_01!C80</f>
        <v>27.08</v>
      </c>
      <c r="E35" s="108">
        <f>Dat_01!D80</f>
        <v>20.442</v>
      </c>
      <c r="F35" s="108">
        <f>Dat_01!H80</f>
        <v>17.5076315789</v>
      </c>
      <c r="G35" s="108">
        <f>Dat_01!G80</f>
        <v>28.5537894737</v>
      </c>
      <c r="H35" s="108">
        <f>Dat_01!E80</f>
        <v>23.731000000000002</v>
      </c>
      <c r="J35" s="128"/>
      <c r="K35" s="128"/>
      <c r="L35" s="128"/>
      <c r="M35" s="128"/>
      <c r="N35" s="128"/>
      <c r="O35" s="128"/>
      <c r="P35" s="128"/>
    </row>
    <row r="36" spans="1:16" ht="11.25" customHeight="1">
      <c r="A36" s="101">
        <v>30</v>
      </c>
      <c r="B36" s="107" t="str">
        <f>Dat_01!A81</f>
        <v>30/06/2019</v>
      </c>
      <c r="C36" s="108">
        <f>Dat_01!B81</f>
        <v>31.135999999999999</v>
      </c>
      <c r="D36" s="108">
        <f>Dat_01!C81</f>
        <v>25.561</v>
      </c>
      <c r="E36" s="108">
        <f>Dat_01!D81</f>
        <v>19.986999999999998</v>
      </c>
      <c r="F36" s="108">
        <f>Dat_01!H81</f>
        <v>17.364631578899999</v>
      </c>
      <c r="G36" s="108">
        <f>Dat_01!G81</f>
        <v>28.479315789499999</v>
      </c>
      <c r="H36" s="108">
        <f>Dat_01!E81</f>
        <v>23.137</v>
      </c>
      <c r="J36" s="128"/>
      <c r="K36" s="128"/>
      <c r="L36" s="128"/>
      <c r="M36" s="128"/>
      <c r="N36" s="128"/>
      <c r="O36" s="128"/>
      <c r="P36" s="128"/>
    </row>
    <row r="37" spans="1:16" ht="11.25" customHeight="1">
      <c r="A37" s="101">
        <v>31</v>
      </c>
      <c r="B37" s="131">
        <f>Dat_01!A82</f>
        <v>0</v>
      </c>
      <c r="C37" s="133">
        <f>Dat_01!B82</f>
        <v>0</v>
      </c>
      <c r="D37" s="133">
        <f>Dat_01!C82</f>
        <v>0</v>
      </c>
      <c r="E37" s="133">
        <f>Dat_01!D82</f>
        <v>0</v>
      </c>
      <c r="F37" s="133">
        <f>Dat_01!H82</f>
        <v>0</v>
      </c>
      <c r="G37" s="133">
        <f>Dat_01!G82</f>
        <v>0</v>
      </c>
      <c r="H37" s="133">
        <f>Dat_01!E82</f>
        <v>0</v>
      </c>
      <c r="J37" s="128"/>
      <c r="K37" s="128"/>
      <c r="L37" s="128"/>
      <c r="M37" s="128"/>
      <c r="N37" s="128"/>
      <c r="O37" s="128"/>
      <c r="P37" s="128"/>
    </row>
    <row r="38" spans="1:16" ht="11.25" customHeight="1">
      <c r="A38" s="101"/>
      <c r="B38" s="109" t="s">
        <v>109</v>
      </c>
      <c r="C38" s="110">
        <f>AVERAGE(C7:C37)</f>
        <v>26.234161290322575</v>
      </c>
      <c r="D38" s="110">
        <f t="shared" ref="D38:H38" si="0">AVERAGE(D7:D37)</f>
        <v>20.611709677419359</v>
      </c>
      <c r="E38" s="110">
        <f t="shared" si="0"/>
        <v>14.989419354838711</v>
      </c>
      <c r="F38" s="110">
        <f t="shared" si="0"/>
        <v>15.474679117145156</v>
      </c>
      <c r="G38" s="110">
        <f t="shared" si="0"/>
        <v>25.8516400679129</v>
      </c>
      <c r="H38" s="110">
        <f t="shared" si="0"/>
        <v>20.613032258064521</v>
      </c>
      <c r="J38" s="128"/>
      <c r="K38" s="128"/>
      <c r="L38" s="128"/>
      <c r="M38" s="128"/>
      <c r="N38" s="128"/>
      <c r="O38" s="128"/>
      <c r="P38" s="128"/>
    </row>
    <row r="39" spans="1:16" ht="11.25" customHeight="1">
      <c r="C39" s="111"/>
    </row>
    <row r="40" spans="1:16" ht="11.25" customHeight="1">
      <c r="B40" s="102" t="s">
        <v>110</v>
      </c>
    </row>
    <row r="41" spans="1:16" ht="34.5" customHeight="1">
      <c r="B41" s="105"/>
      <c r="C41" s="106" t="s">
        <v>97</v>
      </c>
    </row>
    <row r="42" spans="1:16" ht="11.25" customHeight="1">
      <c r="A42" s="112" t="s">
        <v>111</v>
      </c>
      <c r="B42" s="107">
        <v>42613</v>
      </c>
      <c r="C42" s="113">
        <f>Dat_01!B94</f>
        <v>21769.084502999998</v>
      </c>
    </row>
    <row r="43" spans="1:16" ht="11.25" customHeight="1">
      <c r="A43" s="112" t="s">
        <v>112</v>
      </c>
      <c r="B43" s="107">
        <v>42643</v>
      </c>
      <c r="C43" s="113">
        <f>Dat_01!B95</f>
        <v>20145.293416</v>
      </c>
    </row>
    <row r="44" spans="1:16" ht="11.25" customHeight="1">
      <c r="A44" s="112" t="s">
        <v>113</v>
      </c>
      <c r="B44" s="107">
        <v>42674</v>
      </c>
      <c r="C44" s="113">
        <f>Dat_01!B96</f>
        <v>20160.571298999999</v>
      </c>
    </row>
    <row r="45" spans="1:16" ht="11.25" customHeight="1">
      <c r="A45" s="112" t="s">
        <v>114</v>
      </c>
      <c r="B45" s="107">
        <v>42704</v>
      </c>
      <c r="C45" s="113">
        <f>Dat_01!B97</f>
        <v>20893.499284000001</v>
      </c>
    </row>
    <row r="46" spans="1:16" ht="11.25" customHeight="1">
      <c r="A46" s="112" t="s">
        <v>115</v>
      </c>
      <c r="B46" s="107">
        <v>42735</v>
      </c>
      <c r="C46" s="113">
        <f>Dat_01!B98</f>
        <v>22152.089802999999</v>
      </c>
    </row>
    <row r="47" spans="1:16" ht="11.25" customHeight="1">
      <c r="A47" s="112" t="s">
        <v>116</v>
      </c>
      <c r="B47" s="107">
        <v>42766</v>
      </c>
      <c r="C47" s="113">
        <f>Dat_01!B99</f>
        <v>22595.726236999999</v>
      </c>
    </row>
    <row r="48" spans="1:16" ht="11.25" customHeight="1">
      <c r="A48" s="112" t="s">
        <v>117</v>
      </c>
      <c r="B48" s="107">
        <v>42794</v>
      </c>
      <c r="C48" s="113">
        <f>Dat_01!B100</f>
        <v>21274.776162999999</v>
      </c>
    </row>
    <row r="49" spans="1:3" ht="11.25" customHeight="1">
      <c r="A49" s="112" t="s">
        <v>118</v>
      </c>
      <c r="B49" s="107">
        <v>42825</v>
      </c>
      <c r="C49" s="113">
        <f>Dat_01!B101</f>
        <v>22075.624411000001</v>
      </c>
    </row>
    <row r="50" spans="1:3" ht="11.25" customHeight="1">
      <c r="A50" s="112" t="s">
        <v>119</v>
      </c>
      <c r="B50" s="107">
        <v>42855</v>
      </c>
      <c r="C50" s="113">
        <f>Dat_01!B102</f>
        <v>19925.867210815999</v>
      </c>
    </row>
    <row r="51" spans="1:3" ht="11.25" customHeight="1">
      <c r="A51" s="112" t="s">
        <v>112</v>
      </c>
      <c r="B51" s="107">
        <v>42886</v>
      </c>
      <c r="C51" s="113">
        <f>Dat_01!B103</f>
        <v>20083.650125371001</v>
      </c>
    </row>
    <row r="52" spans="1:3" ht="11.25" customHeight="1">
      <c r="A52" s="112" t="s">
        <v>119</v>
      </c>
      <c r="B52" s="107">
        <v>42916</v>
      </c>
      <c r="C52" s="113">
        <f>Dat_01!B104</f>
        <v>20336.407753128002</v>
      </c>
    </row>
    <row r="53" spans="1:3" ht="11.25" customHeight="1">
      <c r="A53" s="112" t="s">
        <v>111</v>
      </c>
      <c r="B53" s="107">
        <v>42947</v>
      </c>
      <c r="C53" s="113">
        <f>Dat_01!B105</f>
        <v>22180.933956064</v>
      </c>
    </row>
    <row r="54" spans="1:3" ht="11.25" customHeight="1">
      <c r="A54" s="112" t="s">
        <v>111</v>
      </c>
      <c r="B54" s="107">
        <v>42978</v>
      </c>
      <c r="C54" s="113">
        <f>Dat_01!B106</f>
        <v>21984.329555839999</v>
      </c>
    </row>
    <row r="55" spans="1:3" ht="11.25" customHeight="1">
      <c r="A55" s="112" t="s">
        <v>112</v>
      </c>
      <c r="B55" s="107">
        <v>43008</v>
      </c>
      <c r="C55" s="113">
        <f>Dat_01!B107</f>
        <v>20741.348658711999</v>
      </c>
    </row>
    <row r="56" spans="1:3" ht="11.25" customHeight="1">
      <c r="A56" s="112" t="s">
        <v>113</v>
      </c>
      <c r="B56" s="107">
        <v>43039</v>
      </c>
      <c r="C56" s="113">
        <f>Dat_01!B108</f>
        <v>20295.626363952</v>
      </c>
    </row>
    <row r="57" spans="1:3" ht="11.25" customHeight="1">
      <c r="A57" s="112" t="s">
        <v>114</v>
      </c>
      <c r="B57" s="107">
        <v>43069</v>
      </c>
      <c r="C57" s="113">
        <f>Dat_01!B109</f>
        <v>20906.052341952</v>
      </c>
    </row>
    <row r="58" spans="1:3" ht="11.25" customHeight="1">
      <c r="A58" s="112" t="s">
        <v>115</v>
      </c>
      <c r="B58" s="107">
        <v>43100</v>
      </c>
      <c r="C58" s="113">
        <f>Dat_01!B110</f>
        <v>21175.276017192002</v>
      </c>
    </row>
    <row r="59" spans="1:3" ht="11.25" customHeight="1">
      <c r="A59" s="112" t="s">
        <v>116</v>
      </c>
      <c r="B59" s="107">
        <v>43131</v>
      </c>
      <c r="C59" s="113">
        <f>Dat_01!B111</f>
        <v>23285.912075568001</v>
      </c>
    </row>
    <row r="60" spans="1:3" ht="11.25" customHeight="1">
      <c r="A60" s="112" t="s">
        <v>117</v>
      </c>
      <c r="B60" s="107">
        <v>43159</v>
      </c>
      <c r="C60" s="113">
        <f>Dat_01!B112</f>
        <v>20155.582842856002</v>
      </c>
    </row>
    <row r="61" spans="1:3" ht="11.25" customHeight="1">
      <c r="A61" s="112" t="s">
        <v>118</v>
      </c>
      <c r="B61" s="107">
        <v>43190</v>
      </c>
      <c r="C61" s="113">
        <f>Dat_01!B113</f>
        <v>20723.339349108999</v>
      </c>
    </row>
    <row r="62" spans="1:3" ht="11.25" customHeight="1">
      <c r="A62" s="112" t="s">
        <v>119</v>
      </c>
      <c r="B62" s="107">
        <v>43220</v>
      </c>
      <c r="C62" s="113">
        <f>Dat_01!B114</f>
        <v>19503.093620047999</v>
      </c>
    </row>
    <row r="63" spans="1:3" ht="11.25" customHeight="1">
      <c r="A63" s="112" t="s">
        <v>112</v>
      </c>
      <c r="B63" s="107">
        <v>43251</v>
      </c>
      <c r="C63" s="113">
        <f>Dat_01!B115</f>
        <v>19909.279705192999</v>
      </c>
    </row>
    <row r="64" spans="1:3" ht="11.25" customHeight="1">
      <c r="A64" s="112" t="s">
        <v>119</v>
      </c>
      <c r="B64" s="107">
        <v>43281</v>
      </c>
      <c r="C64" s="113">
        <f>Dat_01!B116</f>
        <v>19949.718819000002</v>
      </c>
    </row>
    <row r="65" spans="1:4" ht="11.25" customHeight="1">
      <c r="A65" s="112" t="s">
        <v>111</v>
      </c>
      <c r="B65" s="107">
        <v>43312</v>
      </c>
      <c r="C65" s="113">
        <f>Dat_01!B117</f>
        <v>0</v>
      </c>
    </row>
    <row r="66" spans="1:4" ht="11.25" customHeight="1">
      <c r="A66" s="112" t="s">
        <v>111</v>
      </c>
      <c r="B66" s="114">
        <v>43343</v>
      </c>
      <c r="C66" s="115">
        <f>Dat_01!B118</f>
        <v>0</v>
      </c>
    </row>
    <row r="68" spans="1:4" ht="11.25" customHeight="1">
      <c r="B68" s="102" t="s">
        <v>10</v>
      </c>
    </row>
    <row r="69" spans="1:4" ht="45.75" customHeight="1">
      <c r="B69" s="105" t="s">
        <v>120</v>
      </c>
      <c r="C69" s="106" t="s">
        <v>9</v>
      </c>
      <c r="D69" s="106" t="s">
        <v>8</v>
      </c>
    </row>
    <row r="70" spans="1:4" ht="11.25" customHeight="1">
      <c r="A70" s="101">
        <v>1</v>
      </c>
      <c r="B70" s="107" t="str">
        <f>Dat_01!A129</f>
        <v>01/06/2019</v>
      </c>
      <c r="C70" s="113">
        <f>Dat_01!B129</f>
        <v>29030.095000000001</v>
      </c>
      <c r="D70" s="113">
        <f>Dat_01!D129</f>
        <v>615.87151100000005</v>
      </c>
    </row>
    <row r="71" spans="1:4" ht="11.25" customHeight="1">
      <c r="A71" s="101">
        <v>2</v>
      </c>
      <c r="B71" s="107" t="str">
        <f>Dat_01!A130</f>
        <v>02/06/2019</v>
      </c>
      <c r="C71" s="113">
        <f>Dat_01!B130</f>
        <v>27324.386999999999</v>
      </c>
      <c r="D71" s="113">
        <f>Dat_01!D130</f>
        <v>570.73334799999998</v>
      </c>
    </row>
    <row r="72" spans="1:4" ht="11.25" customHeight="1">
      <c r="A72" s="101">
        <v>3</v>
      </c>
      <c r="B72" s="107" t="str">
        <f>Dat_01!A131</f>
        <v>03/06/2019</v>
      </c>
      <c r="C72" s="113">
        <f>Dat_01!B131</f>
        <v>33036.144999999997</v>
      </c>
      <c r="D72" s="113">
        <f>Dat_01!D131</f>
        <v>682.94083899999998</v>
      </c>
    </row>
    <row r="73" spans="1:4" ht="11.25" customHeight="1">
      <c r="A73" s="101">
        <v>4</v>
      </c>
      <c r="B73" s="107" t="str">
        <f>Dat_01!A132</f>
        <v>04/06/2019</v>
      </c>
      <c r="C73" s="113">
        <f>Dat_01!B132</f>
        <v>33198.983</v>
      </c>
      <c r="D73" s="113">
        <f>Dat_01!D132</f>
        <v>699.13288299999999</v>
      </c>
    </row>
    <row r="74" spans="1:4" ht="11.25" customHeight="1">
      <c r="A74" s="101">
        <v>5</v>
      </c>
      <c r="B74" s="107" t="str">
        <f>Dat_01!A133</f>
        <v>05/06/2019</v>
      </c>
      <c r="C74" s="113">
        <f>Dat_01!B133</f>
        <v>32109.938999999998</v>
      </c>
      <c r="D74" s="113">
        <f>Dat_01!D133</f>
        <v>683.68413599999997</v>
      </c>
    </row>
    <row r="75" spans="1:4" ht="11.25" customHeight="1">
      <c r="A75" s="101">
        <v>6</v>
      </c>
      <c r="B75" s="107" t="str">
        <f>Dat_01!A134</f>
        <v>06/06/2019</v>
      </c>
      <c r="C75" s="113">
        <f>Dat_01!B134</f>
        <v>31603.113000000001</v>
      </c>
      <c r="D75" s="113">
        <f>Dat_01!D134</f>
        <v>675.24868900000001</v>
      </c>
    </row>
    <row r="76" spans="1:4" ht="11.25" customHeight="1">
      <c r="A76" s="101">
        <v>7</v>
      </c>
      <c r="B76" s="107" t="str">
        <f>Dat_01!A135</f>
        <v>07/06/2019</v>
      </c>
      <c r="C76" s="113">
        <f>Dat_01!B135</f>
        <v>31778.016</v>
      </c>
      <c r="D76" s="113">
        <f>Dat_01!D135</f>
        <v>672.16892299999995</v>
      </c>
    </row>
    <row r="77" spans="1:4" ht="11.25" customHeight="1">
      <c r="A77" s="101">
        <v>8</v>
      </c>
      <c r="B77" s="107" t="str">
        <f>Dat_01!A136</f>
        <v>08/06/2019</v>
      </c>
      <c r="C77" s="113">
        <f>Dat_01!B136</f>
        <v>28456.827000000001</v>
      </c>
      <c r="D77" s="113">
        <f>Dat_01!D136</f>
        <v>607.11861699999997</v>
      </c>
    </row>
    <row r="78" spans="1:4" ht="11.25" customHeight="1">
      <c r="A78" s="101">
        <v>9</v>
      </c>
      <c r="B78" s="107" t="str">
        <f>Dat_01!A137</f>
        <v>09/06/2019</v>
      </c>
      <c r="C78" s="113">
        <f>Dat_01!B137</f>
        <v>26687.167000000001</v>
      </c>
      <c r="D78" s="113">
        <f>Dat_01!D137</f>
        <v>559.16645400000004</v>
      </c>
    </row>
    <row r="79" spans="1:4" ht="11.25" customHeight="1">
      <c r="A79" s="101">
        <v>10</v>
      </c>
      <c r="B79" s="107" t="str">
        <f>Dat_01!A138</f>
        <v>10/06/2019</v>
      </c>
      <c r="C79" s="113">
        <f>Dat_01!B138</f>
        <v>31075.616000000002</v>
      </c>
      <c r="D79" s="113">
        <f>Dat_01!D138</f>
        <v>650.19219399999997</v>
      </c>
    </row>
    <row r="80" spans="1:4" ht="11.25" customHeight="1">
      <c r="A80" s="101">
        <v>11</v>
      </c>
      <c r="B80" s="107" t="str">
        <f>Dat_01!A139</f>
        <v>11/06/2019</v>
      </c>
      <c r="C80" s="113">
        <f>Dat_01!B139</f>
        <v>31847.873</v>
      </c>
      <c r="D80" s="113">
        <f>Dat_01!D139</f>
        <v>674.80861700000003</v>
      </c>
    </row>
    <row r="81" spans="1:4" ht="11.25" customHeight="1">
      <c r="A81" s="101">
        <v>12</v>
      </c>
      <c r="B81" s="107" t="str">
        <f>Dat_01!A140</f>
        <v>12/06/2019</v>
      </c>
      <c r="C81" s="113">
        <f>Dat_01!B140</f>
        <v>31857.089</v>
      </c>
      <c r="D81" s="113">
        <f>Dat_01!D140</f>
        <v>679.29580599999997</v>
      </c>
    </row>
    <row r="82" spans="1:4" ht="11.25" customHeight="1">
      <c r="A82" s="101">
        <v>13</v>
      </c>
      <c r="B82" s="107" t="str">
        <f>Dat_01!A141</f>
        <v>13/06/2019</v>
      </c>
      <c r="C82" s="113">
        <f>Dat_01!B141</f>
        <v>32113.268</v>
      </c>
      <c r="D82" s="113">
        <f>Dat_01!D141</f>
        <v>682.64005099999997</v>
      </c>
    </row>
    <row r="83" spans="1:4" ht="11.25" customHeight="1">
      <c r="A83" s="101">
        <v>14</v>
      </c>
      <c r="B83" s="107" t="str">
        <f>Dat_01!A142</f>
        <v>14/06/2019</v>
      </c>
      <c r="C83" s="113">
        <f>Dat_01!B142</f>
        <v>32119.167000000001</v>
      </c>
      <c r="D83" s="113">
        <f>Dat_01!D142</f>
        <v>677.82050900000002</v>
      </c>
    </row>
    <row r="84" spans="1:4" ht="11.25" customHeight="1">
      <c r="A84" s="101">
        <v>15</v>
      </c>
      <c r="B84" s="107" t="str">
        <f>Dat_01!A143</f>
        <v>15/06/2019</v>
      </c>
      <c r="C84" s="113">
        <f>Dat_01!B143</f>
        <v>28681.704000000002</v>
      </c>
      <c r="D84" s="113">
        <f>Dat_01!D143</f>
        <v>608.77685499999995</v>
      </c>
    </row>
    <row r="85" spans="1:4" ht="11.25" customHeight="1">
      <c r="A85" s="101">
        <v>16</v>
      </c>
      <c r="B85" s="107" t="str">
        <f>Dat_01!A144</f>
        <v>16/06/2019</v>
      </c>
      <c r="C85" s="113">
        <f>Dat_01!B144</f>
        <v>26664.054</v>
      </c>
      <c r="D85" s="113">
        <f>Dat_01!D144</f>
        <v>562.37041499999998</v>
      </c>
    </row>
    <row r="86" spans="1:4" ht="11.25" customHeight="1">
      <c r="A86" s="101">
        <v>17</v>
      </c>
      <c r="B86" s="107" t="str">
        <f>Dat_01!A145</f>
        <v>17/06/2019</v>
      </c>
      <c r="C86" s="113">
        <f>Dat_01!B145</f>
        <v>32378.744999999999</v>
      </c>
      <c r="D86" s="113">
        <f>Dat_01!D145</f>
        <v>671.33527400000003</v>
      </c>
    </row>
    <row r="87" spans="1:4" ht="11.25" customHeight="1">
      <c r="A87" s="101">
        <v>18</v>
      </c>
      <c r="B87" s="107" t="str">
        <f>Dat_01!A146</f>
        <v>18/06/2019</v>
      </c>
      <c r="C87" s="113">
        <f>Dat_01!B146</f>
        <v>32864.1</v>
      </c>
      <c r="D87" s="113">
        <f>Dat_01!D146</f>
        <v>692.55898100000002</v>
      </c>
    </row>
    <row r="88" spans="1:4" ht="11.25" customHeight="1">
      <c r="A88" s="101">
        <v>19</v>
      </c>
      <c r="B88" s="107" t="str">
        <f>Dat_01!A147</f>
        <v>19/06/2019</v>
      </c>
      <c r="C88" s="113">
        <f>Dat_01!B147</f>
        <v>33926.311999999998</v>
      </c>
      <c r="D88" s="113">
        <f>Dat_01!D147</f>
        <v>697.56041300000004</v>
      </c>
    </row>
    <row r="89" spans="1:4" ht="11.25" customHeight="1">
      <c r="A89" s="101">
        <v>20</v>
      </c>
      <c r="B89" s="107" t="str">
        <f>Dat_01!A148</f>
        <v>20/06/2019</v>
      </c>
      <c r="C89" s="113">
        <f>Dat_01!B148</f>
        <v>32652.805</v>
      </c>
      <c r="D89" s="113">
        <f>Dat_01!D148</f>
        <v>690.269904</v>
      </c>
    </row>
    <row r="90" spans="1:4" ht="11.25" customHeight="1">
      <c r="A90" s="101">
        <v>21</v>
      </c>
      <c r="B90" s="107" t="str">
        <f>Dat_01!A149</f>
        <v>21/06/2019</v>
      </c>
      <c r="C90" s="113">
        <f>Dat_01!B149</f>
        <v>32704.037</v>
      </c>
      <c r="D90" s="113">
        <f>Dat_01!D149</f>
        <v>687.90816800000005</v>
      </c>
    </row>
    <row r="91" spans="1:4" ht="11.25" customHeight="1">
      <c r="A91" s="101">
        <v>22</v>
      </c>
      <c r="B91" s="107" t="str">
        <f>Dat_01!A150</f>
        <v>22/06/2019</v>
      </c>
      <c r="C91" s="113">
        <f>Dat_01!B150</f>
        <v>29689.842000000001</v>
      </c>
      <c r="D91" s="113">
        <f>Dat_01!D150</f>
        <v>630.615542</v>
      </c>
    </row>
    <row r="92" spans="1:4" ht="11.25" customHeight="1">
      <c r="A92" s="101">
        <v>23</v>
      </c>
      <c r="B92" s="107" t="str">
        <f>Dat_01!A151</f>
        <v>23/06/2019</v>
      </c>
      <c r="C92" s="113">
        <f>Dat_01!B151</f>
        <v>27092.142</v>
      </c>
      <c r="D92" s="113">
        <f>Dat_01!D151</f>
        <v>583.19620199999997</v>
      </c>
    </row>
    <row r="93" spans="1:4" ht="11.25" customHeight="1">
      <c r="A93" s="101">
        <v>24</v>
      </c>
      <c r="B93" s="107" t="str">
        <f>Dat_01!A152</f>
        <v>24/06/2019</v>
      </c>
      <c r="C93" s="113">
        <f>Dat_01!B152</f>
        <v>30613.456999999999</v>
      </c>
      <c r="D93" s="113">
        <f>Dat_01!D152</f>
        <v>643.83513700000003</v>
      </c>
    </row>
    <row r="94" spans="1:4" ht="11.25" customHeight="1">
      <c r="A94" s="101">
        <v>25</v>
      </c>
      <c r="B94" s="107" t="str">
        <f>Dat_01!A153</f>
        <v>25/06/2019</v>
      </c>
      <c r="C94" s="113">
        <f>Dat_01!B153</f>
        <v>34591.468999999997</v>
      </c>
      <c r="D94" s="113">
        <f>Dat_01!D153</f>
        <v>718.08680500000003</v>
      </c>
    </row>
    <row r="95" spans="1:4" ht="11.25" customHeight="1">
      <c r="A95" s="101">
        <v>26</v>
      </c>
      <c r="B95" s="107" t="str">
        <f>Dat_01!A154</f>
        <v>26/06/2019</v>
      </c>
      <c r="C95" s="113">
        <f>Dat_01!B154</f>
        <v>35873.498</v>
      </c>
      <c r="D95" s="113">
        <f>Dat_01!D154</f>
        <v>744.56136600000002</v>
      </c>
    </row>
    <row r="96" spans="1:4" ht="11.25" customHeight="1">
      <c r="A96" s="101">
        <v>27</v>
      </c>
      <c r="B96" s="107" t="str">
        <f>Dat_01!A155</f>
        <v>27/06/2019</v>
      </c>
      <c r="C96" s="113">
        <f>Dat_01!B155</f>
        <v>36582.468000000001</v>
      </c>
      <c r="D96" s="113">
        <f>Dat_01!D155</f>
        <v>759.11981800000001</v>
      </c>
    </row>
    <row r="97" spans="1:9" ht="11.25" customHeight="1">
      <c r="A97" s="101">
        <v>28</v>
      </c>
      <c r="B97" s="107" t="str">
        <f>Dat_01!A156</f>
        <v>28/06/2019</v>
      </c>
      <c r="C97" s="113">
        <f>Dat_01!B156</f>
        <v>37764.629000000001</v>
      </c>
      <c r="D97" s="113">
        <f>Dat_01!D156</f>
        <v>772.340418</v>
      </c>
    </row>
    <row r="98" spans="1:9" ht="11.25" customHeight="1">
      <c r="A98" s="101">
        <v>29</v>
      </c>
      <c r="B98" s="107" t="str">
        <f>Dat_01!A157</f>
        <v>29/06/2019</v>
      </c>
      <c r="C98" s="113">
        <f>Dat_01!B157</f>
        <v>33591.898000000001</v>
      </c>
      <c r="D98" s="113">
        <f>Dat_01!D157</f>
        <v>704.58881099999996</v>
      </c>
    </row>
    <row r="99" spans="1:9" ht="11.25" customHeight="1">
      <c r="A99" s="101">
        <v>30</v>
      </c>
      <c r="B99" s="107" t="str">
        <f>Dat_01!A158</f>
        <v>30/06/2019</v>
      </c>
      <c r="C99" s="113">
        <f>Dat_01!B158</f>
        <v>31292.929</v>
      </c>
      <c r="D99" s="113">
        <f>Dat_01!D158</f>
        <v>651.77213300000005</v>
      </c>
    </row>
    <row r="100" spans="1:9" ht="11.25" customHeight="1">
      <c r="A100" s="101">
        <v>31</v>
      </c>
      <c r="B100" s="131">
        <f>Dat_01!A159</f>
        <v>0</v>
      </c>
      <c r="C100" s="132">
        <f>Dat_01!B159</f>
        <v>0</v>
      </c>
      <c r="D100" s="132">
        <f>Dat_01!D159</f>
        <v>0</v>
      </c>
    </row>
    <row r="101" spans="1:9" ht="11.25" customHeight="1">
      <c r="A101" s="101"/>
      <c r="B101" s="109" t="s">
        <v>121</v>
      </c>
      <c r="C101" s="116">
        <f>MAX(C70:C100)</f>
        <v>37764.629000000001</v>
      </c>
      <c r="D101" s="116">
        <f>MAX(D70:D100)</f>
        <v>772.340418</v>
      </c>
      <c r="E101" s="117">
        <v>758</v>
      </c>
      <c r="F101" s="130">
        <f>(D101/E101-1)*100</f>
        <v>1.8918757255936614</v>
      </c>
    </row>
    <row r="103" spans="1:9" ht="11.25" customHeight="1">
      <c r="B103" s="102" t="s">
        <v>122</v>
      </c>
    </row>
    <row r="104" spans="1:9" ht="11.25" customHeight="1">
      <c r="B104" s="105"/>
      <c r="C104" s="118" t="s">
        <v>14</v>
      </c>
      <c r="D104" s="118" t="s">
        <v>13</v>
      </c>
      <c r="E104" s="118"/>
      <c r="F104" s="118" t="s">
        <v>12</v>
      </c>
      <c r="G104" s="105" t="s">
        <v>11</v>
      </c>
    </row>
    <row r="105" spans="1:9" ht="11.25" customHeight="1">
      <c r="B105" s="119" t="str">
        <f>Dat_01!A183</f>
        <v>Histórico</v>
      </c>
      <c r="C105" s="120">
        <f>Dat_01!D179</f>
        <v>41318</v>
      </c>
      <c r="D105" s="120">
        <f>Dat_01!B179</f>
        <v>45450</v>
      </c>
      <c r="E105" s="120"/>
      <c r="F105" s="121" t="str">
        <f>Dat_01!D183</f>
        <v>19 julio 2010 (13:26 h)</v>
      </c>
      <c r="G105" s="121" t="str">
        <f>Dat_01!E183</f>
        <v>17 diciembre 2007 (18:53 h)</v>
      </c>
    </row>
    <row r="106" spans="1:9" ht="11.25" customHeight="1">
      <c r="B106" s="119"/>
      <c r="C106" s="120"/>
      <c r="D106" s="120"/>
      <c r="E106" s="120"/>
      <c r="F106" s="121"/>
      <c r="G106" s="121"/>
    </row>
    <row r="107" spans="1:9" ht="11.25" customHeight="1">
      <c r="B107" s="119">
        <f>Dat_01!A185</f>
        <v>2018</v>
      </c>
      <c r="C107" s="120">
        <f>Dat_01!D173</f>
        <v>39996</v>
      </c>
      <c r="D107" s="120">
        <f>Dat_01!B173</f>
        <v>40947</v>
      </c>
      <c r="E107" s="120"/>
      <c r="F107" s="121" t="str">
        <f>Dat_01!D185</f>
        <v>3 agosto (13:45 h)</v>
      </c>
      <c r="G107" s="121" t="str">
        <f>Dat_01!E185</f>
        <v>8 febrero (20:24 h)</v>
      </c>
    </row>
    <row r="108" spans="1:9" ht="11.25" customHeight="1">
      <c r="B108" s="119">
        <f>Dat_01!A186</f>
        <v>2019</v>
      </c>
      <c r="C108" s="120">
        <f>Dat_01!D174</f>
        <v>38174</v>
      </c>
      <c r="D108" s="120">
        <f>Dat_01!B174</f>
        <v>40455</v>
      </c>
      <c r="E108" s="120"/>
      <c r="F108" s="121" t="str">
        <f>Dat_01!D186</f>
        <v>28 junio (13:47 h)</v>
      </c>
      <c r="G108" s="121" t="str">
        <f>Dat_01!E186</f>
        <v>22 enero (20:08 h)</v>
      </c>
    </row>
    <row r="109" spans="1:9" ht="11.25" customHeight="1">
      <c r="B109" s="122" t="str">
        <f>Dat_01!A187</f>
        <v>jun-19</v>
      </c>
      <c r="C109" s="123">
        <f>Dat_01!B166</f>
        <v>38174</v>
      </c>
      <c r="D109" s="123"/>
      <c r="E109" s="123"/>
      <c r="F109" s="124" t="str">
        <f>Dat_01!D187</f>
        <v>28 junio (13:47 h)</v>
      </c>
      <c r="G109" s="124"/>
      <c r="H109" s="125">
        <v>37045</v>
      </c>
      <c r="I109" s="130">
        <f>(C109/H109-1)*100</f>
        <v>3.0476447563773768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2" t="s">
        <v>29</v>
      </c>
    </row>
    <row r="112" spans="1:9" ht="24.75" customHeight="1">
      <c r="B112" s="105"/>
      <c r="C112" s="126" t="s">
        <v>4</v>
      </c>
      <c r="D112" s="126" t="s">
        <v>0</v>
      </c>
      <c r="E112" s="126" t="s">
        <v>22</v>
      </c>
      <c r="F112" s="126" t="s">
        <v>5</v>
      </c>
    </row>
    <row r="113" spans="1:6" ht="11.25" customHeight="1">
      <c r="A113" s="112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107" t="str">
        <f>Dat_01!A33</f>
        <v>30/06/2018</v>
      </c>
      <c r="C113" s="108">
        <f>Dat_01!B33</f>
        <v>-6.1986859593664567</v>
      </c>
      <c r="D113" s="108">
        <f>Dat_01!C33</f>
        <v>-0.48698147563920369</v>
      </c>
      <c r="E113" s="108">
        <f>Dat_01!D33</f>
        <v>-2.6787242746371014</v>
      </c>
      <c r="F113" s="108">
        <f>Dat_01!E33</f>
        <v>-3.0329802090901516</v>
      </c>
    </row>
    <row r="114" spans="1:6" ht="11.25" customHeight="1">
      <c r="A114" s="112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107" t="str">
        <f>Dat_01!A34</f>
        <v>31/07/2018</v>
      </c>
      <c r="C114" s="108">
        <f>Dat_01!B34</f>
        <v>-1.0362683235063619</v>
      </c>
      <c r="D114" s="108">
        <f>Dat_01!C34</f>
        <v>-0.71450383753798308</v>
      </c>
      <c r="E114" s="108">
        <f>Dat_01!D34</f>
        <v>-0.35638067680926477</v>
      </c>
      <c r="F114" s="108">
        <f>Dat_01!E34</f>
        <v>3.4616190840885963E-2</v>
      </c>
    </row>
    <row r="115" spans="1:6" ht="11.25" customHeight="1">
      <c r="A115" s="112" t="str">
        <f t="shared" si="1"/>
        <v>A</v>
      </c>
      <c r="B115" s="107" t="str">
        <f>Dat_01!A35</f>
        <v>31/08/2018</v>
      </c>
      <c r="C115" s="108">
        <f>Dat_01!B35</f>
        <v>0.98876483671301862</v>
      </c>
      <c r="D115" s="108">
        <f>Dat_01!C35</f>
        <v>-1.4758085136544974</v>
      </c>
      <c r="E115" s="108">
        <f>Dat_01!D35</f>
        <v>0.69812543180443054</v>
      </c>
      <c r="F115" s="108">
        <f>Dat_01!E35</f>
        <v>1.7664479185630855</v>
      </c>
    </row>
    <row r="116" spans="1:6" ht="11.25" customHeight="1">
      <c r="A116" s="112" t="str">
        <f t="shared" si="1"/>
        <v>S</v>
      </c>
      <c r="B116" s="107" t="str">
        <f>Dat_01!A36</f>
        <v>30/09/2018</v>
      </c>
      <c r="C116" s="108">
        <f>Dat_01!B36</f>
        <v>2.958781638983643</v>
      </c>
      <c r="D116" s="108">
        <f>Dat_01!C36</f>
        <v>-1.8307834332622841</v>
      </c>
      <c r="E116" s="108">
        <f>Dat_01!D36</f>
        <v>1.7896253495112813</v>
      </c>
      <c r="F116" s="108">
        <f>Dat_01!E36</f>
        <v>2.9999397227346458</v>
      </c>
    </row>
    <row r="117" spans="1:6" ht="11.25" customHeight="1">
      <c r="A117" s="112" t="str">
        <f t="shared" si="1"/>
        <v>O</v>
      </c>
      <c r="B117" s="107" t="str">
        <f>Dat_01!A37</f>
        <v>31/10/2018</v>
      </c>
      <c r="C117" s="108">
        <f>Dat_01!B37</f>
        <v>0.66989701308066696</v>
      </c>
      <c r="D117" s="108">
        <f>Dat_01!C37</f>
        <v>0.87499136468409677</v>
      </c>
      <c r="E117" s="108">
        <f>Dat_01!D37</f>
        <v>-0.22148422758365705</v>
      </c>
      <c r="F117" s="108">
        <f>Dat_01!E37</f>
        <v>1.6389875980227231E-2</v>
      </c>
    </row>
    <row r="118" spans="1:6" ht="11.25" customHeight="1">
      <c r="A118" s="112" t="str">
        <f t="shared" si="1"/>
        <v>N</v>
      </c>
      <c r="B118" s="107" t="str">
        <f>Dat_01!A38</f>
        <v>30/11/2018</v>
      </c>
      <c r="C118" s="108">
        <f>Dat_01!B38</f>
        <v>6.0081165827541305E-2</v>
      </c>
      <c r="D118" s="108">
        <f>Dat_01!C38</f>
        <v>-0.44734776923334163</v>
      </c>
      <c r="E118" s="108">
        <f>Dat_01!D38</f>
        <v>1.5250987461166043</v>
      </c>
      <c r="F118" s="108">
        <f>Dat_01!E38</f>
        <v>-1.0176698110557214</v>
      </c>
    </row>
    <row r="119" spans="1:6" ht="11.25" customHeight="1">
      <c r="A119" s="112" t="str">
        <f t="shared" si="1"/>
        <v>D</v>
      </c>
      <c r="B119" s="107" t="str">
        <f>Dat_01!A39</f>
        <v>31/12/2018</v>
      </c>
      <c r="C119" s="108">
        <f>Dat_01!B39</f>
        <v>-4.4095784844448644</v>
      </c>
      <c r="D119" s="108">
        <f>Dat_01!C39</f>
        <v>2.0645999340766945</v>
      </c>
      <c r="E119" s="108">
        <f>Dat_01!D39</f>
        <v>-1.5551688012934264</v>
      </c>
      <c r="F119" s="108">
        <f>Dat_01!E39</f>
        <v>-4.9190096172281326</v>
      </c>
    </row>
    <row r="120" spans="1:6" ht="11.25" customHeight="1">
      <c r="A120" s="112" t="str">
        <f t="shared" si="1"/>
        <v>E</v>
      </c>
      <c r="B120" s="107" t="str">
        <f>Dat_01!A40</f>
        <v>31/01/2019</v>
      </c>
      <c r="C120" s="108">
        <f>Dat_01!B40</f>
        <v>3.0544972590340613</v>
      </c>
      <c r="D120" s="108">
        <f>Dat_01!C40</f>
        <v>0.61112827036402528</v>
      </c>
      <c r="E120" s="108">
        <f>Dat_01!D40</f>
        <v>1.8446584628137419</v>
      </c>
      <c r="F120" s="108">
        <f>Dat_01!E40</f>
        <v>0.59871052585629414</v>
      </c>
    </row>
    <row r="121" spans="1:6" ht="11.25" customHeight="1">
      <c r="A121" s="112" t="str">
        <f t="shared" si="1"/>
        <v>F</v>
      </c>
      <c r="B121" s="107" t="str">
        <f>Dat_01!A41</f>
        <v>28/02/2019</v>
      </c>
      <c r="C121" s="108">
        <f>Dat_01!B41</f>
        <v>-5.2606584979749123</v>
      </c>
      <c r="D121" s="108">
        <f>Dat_01!C41</f>
        <v>0.32186395046165472</v>
      </c>
      <c r="E121" s="108">
        <f>Dat_01!D41</f>
        <v>-3.468864295646767</v>
      </c>
      <c r="F121" s="108">
        <f>Dat_01!E41</f>
        <v>-2.1136581527898</v>
      </c>
    </row>
    <row r="122" spans="1:6" ht="11.25" customHeight="1">
      <c r="A122" s="112" t="str">
        <f t="shared" si="1"/>
        <v>M</v>
      </c>
      <c r="B122" s="107" t="str">
        <f>Dat_01!A42</f>
        <v>31/03/2019</v>
      </c>
      <c r="C122" s="108">
        <f>Dat_01!B42</f>
        <v>-6.1256933743499165</v>
      </c>
      <c r="D122" s="108">
        <f>Dat_01!C42</f>
        <v>1.5527776603243897</v>
      </c>
      <c r="E122" s="108">
        <f>Dat_01!D42</f>
        <v>-2.9260497630054676</v>
      </c>
      <c r="F122" s="108">
        <f>Dat_01!E42</f>
        <v>-4.7524212716688385</v>
      </c>
    </row>
    <row r="123" spans="1:6" ht="11.25" customHeight="1">
      <c r="A123" s="112" t="str">
        <f t="shared" si="1"/>
        <v>A</v>
      </c>
      <c r="B123" s="107" t="str">
        <f>Dat_01!A43</f>
        <v>30/04/2019</v>
      </c>
      <c r="C123" s="108">
        <f>Dat_01!B43</f>
        <v>-2.1217324510648949</v>
      </c>
      <c r="D123" s="108">
        <f>Dat_01!C43</f>
        <v>-0.27722177362277112</v>
      </c>
      <c r="E123" s="108">
        <f>Dat_01!D43</f>
        <v>-8.7578301401358694E-2</v>
      </c>
      <c r="F123" s="108">
        <f>Dat_01!E43</f>
        <v>-1.7569323760407651</v>
      </c>
    </row>
    <row r="124" spans="1:6" ht="11.25" customHeight="1">
      <c r="A124" s="112" t="str">
        <f t="shared" si="1"/>
        <v>M</v>
      </c>
      <c r="B124" s="107" t="str">
        <f>Dat_01!A44</f>
        <v>31/05/2019</v>
      </c>
      <c r="C124" s="108">
        <f>Dat_01!B44</f>
        <v>-0.86822076211000576</v>
      </c>
      <c r="D124" s="108">
        <f>Dat_01!C44</f>
        <v>0.86619424349558827</v>
      </c>
      <c r="E124" s="108">
        <f>Dat_01!D44</f>
        <v>0.86133216606938401</v>
      </c>
      <c r="F124" s="108">
        <f>Dat_01!E44</f>
        <v>-2.595747171674978</v>
      </c>
    </row>
    <row r="125" spans="1:6" ht="11.25" customHeight="1">
      <c r="A125" s="112" t="str">
        <f t="shared" si="1"/>
        <v>J</v>
      </c>
      <c r="B125" s="114" t="str">
        <f>Dat_01!A45</f>
        <v>30/06/2019</v>
      </c>
      <c r="C125" s="127">
        <f>Dat_01!B45</f>
        <v>-1.9014613535594527</v>
      </c>
      <c r="D125" s="127">
        <f>Dat_01!C45</f>
        <v>-0.1872471255882302</v>
      </c>
      <c r="E125" s="127">
        <f>Dat_01!D45</f>
        <v>1.5804751662495842</v>
      </c>
      <c r="F125" s="127">
        <f>Dat_01!E45</f>
        <v>-3.2946893942208066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177</v>
      </c>
    </row>
    <row r="2" spans="1:2">
      <c r="A2" t="s">
        <v>138</v>
      </c>
    </row>
    <row r="3" spans="1:2">
      <c r="A3" t="s">
        <v>169</v>
      </c>
    </row>
    <row r="4" spans="1:2">
      <c r="A4" t="s">
        <v>139</v>
      </c>
    </row>
    <row r="5" spans="1:2">
      <c r="A5" t="s">
        <v>173</v>
      </c>
    </row>
    <row r="6" spans="1:2">
      <c r="A6" t="s">
        <v>170</v>
      </c>
    </row>
    <row r="7" spans="1:2">
      <c r="A7" t="s">
        <v>172</v>
      </c>
    </row>
    <row r="8" spans="1:2">
      <c r="A8" t="s">
        <v>171</v>
      </c>
    </row>
    <row r="9" spans="1:2">
      <c r="A9" t="s">
        <v>135</v>
      </c>
    </row>
    <row r="10" spans="1:2">
      <c r="A10" t="s">
        <v>137</v>
      </c>
    </row>
    <row r="11" spans="1:2">
      <c r="A1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Dat_01</vt:lpstr>
      <vt:lpstr>Data 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2019-07-15T12:31:01Z</dcterms:modified>
</cp:coreProperties>
</file>