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JUL\INF_ELABORADA\"/>
    </mc:Choice>
  </mc:AlternateContent>
  <xr:revisionPtr revIDLastSave="0" documentId="8_{8CFA5BF5-2B5E-447B-9E02-AA5A3277EC87}" xr6:coauthVersionLast="45" xr6:coauthVersionMax="45" xr10:uidLastSave="{00000000-0000-0000-0000-000000000000}"/>
  <bookViews>
    <workbookView xWindow="-120" yWindow="-120" windowWidth="29040" windowHeight="15840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Dat_01!$A$4:$J$25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0" i="10" l="1"/>
  <c r="B187" i="10" l="1"/>
  <c r="D186" i="10" l="1"/>
  <c r="F108" i="16" s="1"/>
  <c r="B186" i="10"/>
  <c r="D187" i="10"/>
  <c r="D188" i="10" s="1"/>
  <c r="B185" i="10"/>
  <c r="B35" i="16" l="1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E129" i="10" l="1"/>
  <c r="D185" i="10" l="1"/>
  <c r="C186" i="10"/>
  <c r="C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K9" i="1" l="1"/>
  <c r="J9" i="1"/>
  <c r="I9" i="1"/>
  <c r="H9" i="1"/>
  <c r="G9" i="1"/>
  <c r="F9" i="1"/>
  <c r="E166" i="10" l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<sst xmlns="http://schemas.openxmlformats.org/spreadsheetml/2006/main" count="340" uniqueCount="207">
  <si>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</si>
  <si>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</si>
  <si>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</si>
  <si>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</si>
  <si>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</si>
  <si>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</si>
  <si>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</si>
  <si>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</si>
  <si>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</si>
  <si>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</si>
  <si>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</si>
  <si>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</si>
  <si>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</si>
  <si>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</si>
  <si>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</si>
  <si>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</si>
  <si>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</si>
  <si>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</si>
  <si>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</si>
  <si>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</si>
  <si>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</si>
  <si>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</si>
  <si>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</si>
  <si>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</si>
  <si>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</si>
  <si>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</si>
  <si>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</si>
  <si>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</si>
  <si>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</si>
  <si>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</si>
  <si>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</si>
  <si>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</si>
  <si>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</si>
  <si>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</si>
  <si>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</si>
  <si>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</si>
  <si>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</si>
  <si>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</si>
  <si>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</si>
  <si>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</si>
  <si>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</si>
  <si>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</si>
  <si>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</si>
  <si>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</si>
  <si>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</si>
  <si>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</si>
  <si>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</si>
  <si>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</si>
  <si>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</si>
  <si>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</si>
  <si>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</si>
  <si>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</si>
  <si>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</si>
  <si>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</si>
  <si>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</si>
  <si>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</si>
  <si>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</si>
  <si>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</si>
  <si>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</si>
  <si>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</si>
  <si>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</si>
  <si>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</si>
  <si>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</si>
  <si>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</si>
  <si>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</si>
  <si>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</si>
  <si>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</si>
  <si>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</si>
  <si>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</si>
  <si>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</si>
  <si>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</si>
  <si>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</si>
  <si>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</si>
  <si>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</si>
  <si>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</si>
  <si>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</si>
  <si>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</si>
  <si>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</si>
  <si>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</si>
  <si>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</si>
  <si>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</si>
  <si>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</si>
  <si>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</si>
  <si>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</si>
  <si>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</si>
  <si>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</si>
  <si>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</si>
  <si>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</si>
  <si>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</si>
  <si>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</si>
  <si>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</si>
  <si>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</si>
  <si>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</si>
  <si>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</si>
  <si>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</si>
  <si>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</si>
  <si>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</si>
  <si>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</si>
  <si>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</si>
  <si>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</si>
  <si>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</si>
  <si>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</si>
  <si>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</si>
  <si>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</si>
  <si>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</si>
  <si>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</si>
  <si>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</si>
  <si>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</si>
  <si>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</si>
  <si>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</si>
  <si>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</si>
  <si>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</si>
  <si>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</si>
  <si>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</si>
  <si>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</si>
  <si>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</si>
  <si>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</si>
  <si>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</si>
  <si>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</si>
  <si>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</si>
  <si>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</si>
  <si>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</si>
  <si>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23/07/2019 13:25</t>
  </si>
  <si>
    <t>Agosto 2019</t>
  </si>
  <si>
    <t>Septiembre 2019</t>
  </si>
  <si>
    <t>Octubre 2019</t>
  </si>
  <si>
    <t>Noviembre 2019</t>
  </si>
  <si>
    <t>Diciembre 2019</t>
  </si>
  <si>
    <t>Enero 2020</t>
  </si>
  <si>
    <t>20/01/2020 20:22</t>
  </si>
  <si>
    <t>Febrero 2020</t>
  </si>
  <si>
    <t>Marzo 2020</t>
  </si>
  <si>
    <t>Abril 2020</t>
  </si>
  <si>
    <t>Mayo 2020</t>
  </si>
  <si>
    <t>Junio 2020</t>
  </si>
  <si>
    <t>Julio 2020</t>
  </si>
  <si>
    <t>31/07/2020</t>
  </si>
  <si>
    <t>Agosto 2020</t>
  </si>
  <si>
    <t>30/07/2020 13:54</t>
  </si>
  <si>
    <t>31/08/2020</t>
  </si>
  <si>
    <t>Septiembre 2020</t>
  </si>
  <si>
    <t>30/09/2020</t>
  </si>
  <si>
    <t>Octubre 2020</t>
  </si>
  <si>
    <t>31/10/2020</t>
  </si>
  <si>
    <t>Noviembre 2020</t>
  </si>
  <si>
    <t>30/11/2020</t>
  </si>
  <si>
    <t>Diciembre 2020</t>
  </si>
  <si>
    <t>31/12/2020</t>
  </si>
  <si>
    <t>Enero 2021</t>
  </si>
  <si>
    <t>31/01/2021</t>
  </si>
  <si>
    <t>Febrero 2021</t>
  </si>
  <si>
    <t>08/01/2021 14:05</t>
  </si>
  <si>
    <t>28/02/2021</t>
  </si>
  <si>
    <t>Marzo 2021</t>
  </si>
  <si>
    <t>31/03/2021</t>
  </si>
  <si>
    <t>Abril 2021</t>
  </si>
  <si>
    <t>30/04/2021</t>
  </si>
  <si>
    <t>Mayo 2021</t>
  </si>
  <si>
    <t>31/05/2021</t>
  </si>
  <si>
    <t>Junio 2021</t>
  </si>
  <si>
    <t>30/06/2021</t>
  </si>
  <si>
    <t>Julio 2021</t>
  </si>
  <si>
    <t>31/07/2021</t>
  </si>
  <si>
    <t>01/07/2021</t>
  </si>
  <si>
    <t>02/07/2021</t>
  </si>
  <si>
    <t>03/07/2021</t>
  </si>
  <si>
    <t>04/07/2021</t>
  </si>
  <si>
    <t>05/07/2021</t>
  </si>
  <si>
    <t>06/07/2021</t>
  </si>
  <si>
    <t>07/07/2021</t>
  </si>
  <si>
    <t>08/07/2021</t>
  </si>
  <si>
    <t>09/07/2021</t>
  </si>
  <si>
    <t>10/07/2021</t>
  </si>
  <si>
    <t>11/07/2021</t>
  </si>
  <si>
    <t>12/07/2021</t>
  </si>
  <si>
    <t>13/07/2021</t>
  </si>
  <si>
    <t>14/07/2021</t>
  </si>
  <si>
    <t>15/07/2021</t>
  </si>
  <si>
    <t>16/07/2021</t>
  </si>
  <si>
    <t>17/07/2021</t>
  </si>
  <si>
    <t>18/07/2021</t>
  </si>
  <si>
    <t>19/07/2021</t>
  </si>
  <si>
    <t>20/07/2021</t>
  </si>
  <si>
    <t>21/07/2021</t>
  </si>
  <si>
    <t>22/07/2021</t>
  </si>
  <si>
    <t>23/07/2021</t>
  </si>
  <si>
    <t>24/07/2021</t>
  </si>
  <si>
    <t>25/07/2021</t>
  </si>
  <si>
    <t>26/07/2021</t>
  </si>
  <si>
    <t>27/07/2021</t>
  </si>
  <si>
    <t>28/07/2021</t>
  </si>
  <si>
    <t>29/07/2021</t>
  </si>
  <si>
    <t>30/07/2021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</si>
  <si>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ut="08/16/2021 08:55:49" si="2.00000001777b1032e8a490135c706fe6a46f217e63739b242c82520bd45c216722dcea7cad1f725bd22fbe258e9b6d3b0a33936d04a78ec305f1eb8a13d682a3576e935ff40a682d5fb06243a72e6ceebf43ca386a700a3ae2ee91e1539cf3149e91918235b31d5216b7e2af70265554287a0abbfa50d55159f7e54949917cd8198850c45a4e270acd8c7f2e12485038f7136c3749f7a612c75f7fff7a066ab92bca.p.3082.0.1.Europe/Madrid.upriv*_1*_pidn2*_15*_session*-lat*_1.000000018935b485b847a89735201c3bf6e8167ab5ee3e72f798b4f6d4b34465faced3ae166f95fbea08a03e0982780853068db2c746c87d.0000000189d1edf6bc7c90bf498927a9304c1787b5ee3e72d9e7d0257ddb57f25bfdabc2fa73bdfd56a717238f3b857e1419c9dfce3a2613.0.1.1.BDEbi.D066E1C611E6257C10D00080EF253B44.0-3082.1.1_-0.1.0_-3082.1.1_5.5.0.*0.00000001c4488f313e0bbe61b9e0a3ac7d2321adc911585a41b62de62a7db93838dc1cc734fe8bad.0.23.11*.2*.0400*.31152J.e.000000010842ab73acb14feaadd2765d20838ce8c911585a232b6cd3705c76f7ec5c925236693308.0.10*.131*.122*.122.0.0" msgID="C00BCE8211EBFE6F2CEF0080EF752265"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</si>
  <si>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 /&gt;&lt;ci ps="BI" srv="apcpr65b" prj="BDEbi" prjid="D066E1C611E6257C10D00080EF253B44" li="FUEPERRO" am="s" /&gt;&lt;lu ut="08/16/2021 08:55:51" si="2.00000001777b1032e8a490135c706fe6a46f217e63739b242c82520bd45c216722dcea7cad1f725bd22fbe258e9b6d3b0a33936d04a78ec305f1eb8a13d682a3576e935ff40a682d5fb06243a72e6ceebf43ca386a700a3ae2ee91e1539cf3149e91918235b31d5216b7e2af70265554287a0abbfa50d55159f7e54949917cd8198850c45a4e270acd8c7f2e12485038f7136c3749f7a612c75f7fff7a066ab92bca.p.3082.0.1.Europe/Madrid.upriv*_1*_pidn2*_15*_session*-lat*_1.000000018935b485b847a89735201c3bf6e8167ab5ee3e72f798b4f6d4b34465faced3ae166f95fbea08a03e0982780853068db2c746c87d.0000000189d1edf6bc7c90bf498927a9304c1787b5ee3e72d9e7d0257ddb57f25bfdabc2fa73bdfd56a717238f3b857e1419c9dfce3a2613.0.1.1.BDEbi.D066E1C611E6257C10D00080EF253B44.0-3082.1.1_-0.1.0_-3082.1.1_5.5.0.*0.00000001c4488f313e0bbe61b9e0a3ac7d2321adc911585a41b62de62a7db93838dc1cc734fe8bad.0.23.11*.2*.0400*.31152J.e.000000010842ab73acb14feaadd2765d20838ce8c911585a232b6cd3705c76f7ec5c925236693308.0.10*.131*.122*.122.0.0" msgID="C000794D11EBFE6F2CEF0080EF45C469"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nrr="393" nrc="396"&gt;&lt;pg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</si>
  <si>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22/07/2021 14:43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</si>
  <si>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ut="08/16/2021 08:55:54" si="2.00000001777b1032e8a490135c706fe6a46f217e63739b242c82520bd45c216722dcea7cad1f725bd22fbe258e9b6d3b0a33936d04a78ec305f1eb8a13d682a3576e935ff40a682d5fb06243a72e6ceebf43ca386a700a3ae2ee91e1539cf3149e91918235b31d5216b7e2af70265554287a0abbfa50d55159f7e54949917cd8198850c45a4e270acd8c7f2e12485038f7136c3749f7a612c75f7fff7a066ab92bca.p.3082.0.1.Europe/Madrid.upriv*_1*_pidn2*_15*_session*-lat*_1.000000018935b485b847a89735201c3bf6e8167ab5ee3e72f798b4f6d4b34465faced3ae166f95fbea08a03e0982780853068db2c746c87d.0000000189d1edf6bc7c90bf498927a9304c1787b5ee3e72d9e7d0257ddb57f25bfdabc2fa73bdfd56a717238f3b857e1419c9dfce3a2613.0.1.1.BDEbi.D066E1C611E6257C10D00080EF253B44.0-3082.1.1_-0.1.0_-3082.1.1_5.5.0.*0.00000001c4488f313e0bbe61b9e0a3ac7d2321adc911585a41b62de62a7db93838dc1cc734fe8bad.0.23.11*.2*.0400*.31152J.e.000000010842ab73acb14feaadd2765d20838ce8c911585a232b6cd3705c76f7ec5c925236693308.0.10*.131*.122*.122.0.0" msgID="C013574D11EBFE6F2CEF0080EF650469"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nrr="64" nrc="128"&gt;&lt;pg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</si>
  <si>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ut="08/16/2021 08:55:55" si="2.00000001777b1032e8a490135c706fe6a46f217e63739b242c82520bd45c216722dcea7cad1f725bd22fbe258e9b6d3b0a33936d04a78ec305f1eb8a13d682a3576e935ff40a682d5fb06243a72e6ceebf43ca386a700a3ae2ee91e1539cf3149e91918235b31d5216b7e2af70265554287a0abbfa50d55159f7e54949917cd8198850c45a4e270acd8c7f2e12485038f7136c3749f7a612c75f7fff7a066ab92bca.p.3082.0.1.Europe/Madrid.upriv*_1*_pidn2*_15*_session*-lat*_1.000000018935b485b847a89735201c3bf6e8167ab5ee3e72f798b4f6d4b34465faced3ae166f95fbea08a03e0982780853068db2c746c87d.0000000189d1edf6bc7c90bf498927a9304c1787b5ee3e72d9e7d0257ddb57f25bfdabc2fa73bdfd56a717238f3b857e1419c9dfce3a2613.0.1.1.BDEbi.D066E1C611E6257C10D00080EF253B44.0-3082.1.1_-0.1.0_-3082.1.1_5.5.0.*0.00000001c4488f313e0bbe61b9e0a3ac7d2321adc911585a41b62de62a7db93838dc1cc734fe8bad.0.23.11*.2*.0400*.31152J.e.000000010842ab73acb14feaadd2765d20838ce8c911585a232b6cd3705c76f7ec5c925236693308.0.10*.131*.122*.122.0.0" msgID="C2FB0DBB11EBFE6F2CEF0080EFA58368"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nrr="63" nrc="252"&gt;&lt;pg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</si>
  <si>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ut="08/16/2021 08:55:58" si="2.00000001777b1032e8a490135c706fe6a46f217e63739b242c82520bd45c216722dcea7cad1f725bd22fbe258e9b6d3b0a33936d04a78ec305f1eb8a13d682a3576e935ff40a682d5fb06243a72e6ceebf43ca386a700a3ae2ee91e1539cf3149e91918235b31d5216b7e2af70265554287a0abbfa50d55159f7e54949917cd8198850c45a4e270acd8c7f2e12485038f7136c3749f7a612c75f7fff7a066ab92bca.p.3082.0.1.Europe/Madrid.upriv*_1*_pidn2*_15*_session*-lat*_1.000000018935b485b847a89735201c3bf6e8167ab5ee3e72f798b4f6d4b34465faced3ae166f95fbea08a03e0982780853068db2c746c87d.0000000189d1edf6bc7c90bf498927a9304c1787b5ee3e72d9e7d0257ddb57f25bfdabc2fa73bdfd56a717238f3b857e1419c9dfce3a2613.0.1.1.BDEbi.D066E1C611E6257C10D00080EF253B44.0-3082.1.1_-0.1.0_-3082.1.1_5.5.0.*0.00000001c4488f313e0bbe61b9e0a3ac7d2321adc911585a41b62de62a7db93838dc1cc734fe8bad.0.23.11*.2*.0400*.31152J.e.000000010842ab73acb14feaadd2765d20838ce8c911585a232b6cd3705c76f7ec5c925236693308.0.10*.131*.122*.122.0.0" msgID="C015682A11EBFE6F2CEF0080EF854265"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nrr="1935" nrc="66"&gt;&lt;pg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</si>
  <si>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li="FUEPERRO" am="s" /&gt;&lt;lu ut="08/16/2021 08:56:01" si="2.00000001b929ce9935eb2a05fe7d4ccc4b36395644d19734cedc553aa07faecca2d36fe085d45c71125126d8f323b0c947d68be2c3d39eb58aca6ca9052171bdb028c7306a3f154c81c130dda6744515604e5a02c3ff33a46ae9b41a4d8b18e0477e04be09826786e402dce005df4cf65c00bf86013ad6a2e528291d1b2c6739596eeecc2ad8964a0a150b94cddafcd787ff67814a6f588ad2d60cb76afc80c9d0d1.p.3082.0.1.Europe/Madrid.upriv*_1*_pidn2*_30*_session*-lat*_1.00000001f04c9fd6a57522cbde7f78422140b092b5ee3e722a1228f5202cce7c41bb52891e33fe17d6bd8642b85fdea23f77704599584aff.0000000188c1917ab1f0dd8900b5d7769abde861b5ee3e72f644eecfafe135586bd5be204612eccc659a5d2d821b95313409062668c920de.0.1.1.BDEbi.D066E1C611E6257C10D00080EF253B44.0-3082.1.1_-0.1.0_-3082.1.1_5.5.0.*0.00000001f6ff761e80edc682c66ccb3cacbd2891c911585af36246af51ef6036b1ba6aac8615b00a.0.23.11*.2*.0400*.31152J.e.00000001a3c41402d415525a5d18b4ea4c77d6a6c911585aa73f842ca3c7f010a72d7b6a3051e20c.0.10*.131*.122*.122.0.0" msgID="C5AA037C11EBFE6F432A0080EF95A3A1"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rows="16" cols="14" /&gt;&lt;esdo ews="" ece="" ptn="" /&gt;&lt;/excel&gt;&lt;pgs&gt;&lt;pg rows="13" cols="12" nrr="783" nrc="468"&gt;&lt;pg /&gt;&lt;bls&gt;&lt;bl sr="1" sc="1" rfetch="13" cfetch="12" posid="1" darows="0" dacols="1"&gt;&lt;excel&gt;&lt;epo ews="Dat_02 CONSEJO" ece="A1"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</si>
  <si>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ut="08/16/2021 08:56:05" si="2.00000001777b1032e8a490135c706fe6a46f217e63739b242c82520bd45c216722dcea7cad1f725bd22fbe258e9b6d3b0a33936d04a78ec305f1eb8a13d682a3576e935ff40a682d5fb06243a72e6ceebf43ca386a700a3ae2ee91e1539cf3149e91918235b31d5216b7e2af70265554287a0abbfa50d55159f7e54949917cd8198850c45a4e270acd8c7f2e12485038f7136c3749f7a612c75f7fff7a066ab92bca.p.3082.0.1.Europe/Madrid.upriv*_1*_pidn2*_15*_session*-lat*_1.000000018935b485b847a89735201c3bf6e8167ab5ee3e72f798b4f6d4b34465faced3ae166f95fbea08a03e0982780853068db2c746c87d.0000000189d1edf6bc7c90bf498927a9304c1787b5ee3e72d9e7d0257ddb57f25bfdabc2fa73bdfd56a717238f3b857e1419c9dfce3a2613.0.1.1.BDEbi.D066E1C611E6257C10D00080EF253B44.0-3082.1.1_-0.1.0_-3082.1.1_5.5.0.*0.00000001c4488f313e0bbe61b9e0a3ac7d2321adc911585a41b62de62a7db93838dc1cc734fe8bad.0.23.11*.2*.0400*.31152J.e.000000010842ab73acb14feaadd2765d20838ce8c911585a232b6cd3705c76f7ec5c925236693308.0.10*.131*.122*.122.0.0" msgID="BFFAE28E11EBFE6F2CEF0080EFB5A266"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nrr="1902" nrc="126"&gt;&lt;pg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</si>
  <si>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ut="08/16/2021 08:56:07" si="2.00000001777b1032e8a490135c706fe6a46f217e63739b242c82520bd45c216722dcea7cad1f725bd22fbe258e9b6d3b0a33936d04a78ec305f1eb8a13d682a3576e935ff40a682d5fb06243a72e6ceebf43ca386a700a3ae2ee91e1539cf3149e91918235b31d5216b7e2af70265554287a0abbfa50d55159f7e54949917cd8198850c45a4e270acd8c7f2e12485038f7136c3749f7a612c75f7fff7a066ab92bca.p.3082.0.1.Europe/Madrid.upriv*_1*_pidn2*_15*_session*-lat*_1.000000018935b485b847a89735201c3bf6e8167ab5ee3e72f798b4f6d4b34465faced3ae166f95fbea08a03e0982780853068db2c746c87d.0000000189d1edf6bc7c90bf498927a9304c1787b5ee3e72d9e7d0257ddb57f25bfdabc2fa73bdfd56a717238f3b857e1419c9dfce3a2613.0.1.1.BDEbi.D066E1C611E6257C10D00080EF253B44.0-3082.1.1_-0.1.0_-3082.1.1_5.5.0.*0.00000001c4488f313e0bbe61b9e0a3ac7d2321adc911585a41b62de62a7db93838dc1cc734fe8bad.0.23.11*.2*.0400*.31152J.e.000000010842ab73acb14feaadd2765d20838ce8c911585a232b6cd3705c76f7ec5c925236693308.0.10*.131*.122*.122.0.0" msgID="C91E739511EBFE6F2CEF0080EF752469"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nrr="1843" nrc="244"&gt;&lt;pg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</si>
  <si>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ut="08/16/2021 08:56:11" si="2.00000001777b1032e8a490135c706fe6a46f217e63739b242c82520bd45c216722dcea7cad1f725bd22fbe258e9b6d3b0a33936d04a78ec305f1eb8a13d682a3576e935ff40a682d5fb06243a72e6ceebf43ca386a700a3ae2ee91e1539cf3149e91918235b31d5216b7e2af70265554287a0abbfa50d55159f7e54949917cd8198850c45a4e270acd8c7f2e12485038f7136c3749f7a612c75f7fff7a066ab92bca.p.3082.0.1.Europe/Madrid.upriv*_1*_pidn2*_15*_session*-lat*_1.000000018935b485b847a89735201c3bf6e8167ab5ee3e72f798b4f6d4b34465faced3ae166f95fbea08a03e0982780853068db2c746c87d.0000000189d1edf6bc7c90bf498927a9304c1787b5ee3e72d9e7d0257ddb57f25bfdabc2fa73bdfd56a717238f3b857e1419c9dfce3a2613.0.1.1.BDEbi.D066E1C611E6257C10D00080EF253B44.0-3082.1.1_-0.1.0_-3082.1.1_5.5.0.*0.00000001c4488f313e0bbe61b9e0a3ac7d2321adc911585a41b62de62a7db93838dc1cc734fe8bad.0.23.11*.2*.0400*.31152J.e.000000010842ab73acb14feaadd2765d20838ce8c911585a232b6cd3705c76f7ec5c925236693308.0.10*.131*.122*.122.0.0" msgID="CB6D480111EBFE6F2CEF0080EF956367"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nrr="195" nrc="268"&gt;&lt;pg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</si>
  <si>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ut="08/16/2021 08:56:21" si="2.00000001777b1032e8a490135c706fe6a46f217e63739b242c82520bd45c216722dcea7cad1f725bd22fbe258e9b6d3b0a33936d04a78ec305f1eb8a13d682a3576e935ff40a682d5fb06243a72e6ceebf43ca386a700a3ae2ee91e1539cf3149e91918235b31d5216b7e2af70265554287a0abbfa50d55159f7e54949917cd8198850c45a4e270acd8c7f2e12485038f7136c3749f7a612c75f7fff7a066ab92bca.p.3082.0.1.Europe/Madrid.upriv*_1*_pidn2*_15*_session*-lat*_1.000000018935b485b847a89735201c3bf6e8167ab5ee3e72f798b4f6d4b34465faced3ae166f95fbea08a03e0982780853068db2c746c87d.0000000189d1edf6bc7c90bf498927a9304c1787b5ee3e72d9e7d0257ddb57f25bfdabc2fa73bdfd56a717238f3b857e1419c9dfce3a2613.0.1.1.BDEbi.D066E1C611E6257C10D00080EF253B44.0-3082.1.1_-0.1.0_-3082.1.1_5.5.0.*0.00000001c4488f313e0bbe61b9e0a3ac7d2321adc911585a41b62de62a7db93838dc1cc734fe8bad.0.23.11*.2*.0400*.31152J.e.000000010842ab73acb14feaadd2765d20838ce8c911585a232b6cd3705c76f7ec5c925236693308.0.10*.131*.122*.122.0.0" msgID="C1C323C411EBFE6F2CEF0080EFA58368"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nrr="1905" nrc="65"&gt;&lt;pg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</si>
  <si>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ut="08/16/2021 08:59:51" si="2.00000001777b1032e8a490135c706fe6a46f217e63739b242c82520bd45c216722dcea7cad1f725bd22fbe258e9b6d3b0a33936d04a78ec305f1eb8a13d682a3576e935ff40a682d5fb06243a72e6ceebf43ca386a700a3ae2ee91e1539cf3149e91918235b31d5216b7e2af70265554287a0abbfa50d55159f7e54949917cd8198850c45a4e270acd8c7f2e12485038f7136c3749f7a612c75f7fff7a066ab92bca.p.3082.0.1.Europe/Madrid.upriv*_1*_pidn2*_15*_session*-lat*_1.000000018935b485b847a89735201c3bf6e8167ab5ee3e72f798b4f6d4b34465faced3ae166f95fbea08a03e0982780853068db2c746c87d.0000000189d1edf6bc7c90bf498927a9304c1787b5ee3e72d9e7d0257ddb57f25bfdabc2fa73bdfd56a717238f3b857e1419c9dfce3a2613.0.1.1.BDEbi.D066E1C611E6257C10D00080EF253B44.0-3082.1.1_-0.1.0_-3082.1.1_5.5.0.*0.00000001c4488f313e0bbe61b9e0a3ac7d2321adc911585a41b62de62a7db93838dc1cc734fe8bad.0.23.11*.2*.0400*.31152J.e.000000010842ab73acb14feaadd2765d20838ce8c911585a232b6cd3705c76f7ec5c925236693308.0.10*.131*.122*.122.0.0" msgID="C4745FAC11EBFE6F2CEF0080EF650265"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rows="34" cols="2" /&gt;&lt;esdo ews="" ece="" ptn="" /&gt;&lt;/excel&gt;&lt;pgs&gt;&lt;pg rows="32" cols="1" nrr="1777" nrc="59"&gt;&lt;pg /&gt;&lt;bls&gt;&lt;bl sr="1" sc="1" rfetch="32" cfetch="1" posid="1" darows="0" dacols="1"&gt;&lt;excel&gt;&lt;epo ews="Dat_01" ece="A85" enr="MSTR.Serie_Balance_B.C._Mensual" ptn="" qtn="" rows="34" cols="2" /&gt;&lt;esdo ews="" ece="" ptn="" /&gt;&lt;/excel&gt;&lt;gridRng&gt;&lt;sect id="TITLE_AREA" rngprop="1:1:2:1" /&gt;&lt;sect id="ROWHEADERS_AREA" rngprop="3:1:32:1" /&gt;&lt;sect id="COLUMNHEADERS_AREA" rngprop="1:2:2:1" /&gt;&lt;sect id="DATA_AREA" rngprop="3:2:32:1" /&gt;&lt;/gridRng&gt;&lt;shapes /&gt;&lt;/bl&gt;&lt;/bls&gt;&lt;/pg&gt;&lt;/pgs&gt;&lt;/rptloc&gt;&lt;/mi&gt;</t>
  </si>
  <si>
    <t>40440b74fe424c39828666446fd27b63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</si>
  <si>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ut="08/16/2021 09:23:20" si="2.00000001777b1032e8a490135c706fe6a46f217e63739b242c82520bd45c216722dcea7cad1f725bd22fbe258e9b6d3b0a33936d04a78ec305f1eb8a13d682a3576e935ff40a682d5fb06243a72e6ceebf43ca386a700a3ae2ee91e1539cf3149e91918235b31d5216b7e2af70265554287a0abbfa50d55159f7e54949917cd8198850c45a4e270acd8c7f2e12485038f7136c3749f7a612c75f7fff7a066ab92bca.p.3082.0.1.Europe/Madrid.upriv*_1*_pidn2*_15*_session*-lat*_1.000000018935b485b847a89735201c3bf6e8167ab5ee3e72f798b4f6d4b34465faced3ae166f95fbea08a03e0982780853068db2c746c87d.0000000189d1edf6bc7c90bf498927a9304c1787b5ee3e72d9e7d0257ddb57f25bfdabc2fa73bdfd56a717238f3b857e1419c9dfce3a2613.0.1.1.BDEbi.D066E1C611E6257C10D00080EF253B44.0-3082.1.1_-0.1.0_-3082.1.1_5.5.0.*0.00000001c4488f313e0bbe61b9e0a3ac7d2321adc911585a41b62de62a7db93838dc1cc734fe8bad.0.23.11*.2*.0400*.31152J.e.000000010842ab73acb14feaadd2765d20838ce8c911585a232b6cd3705c76f7ec5c925236693308.0.10*.131*.122*.122.0.0" msgID="C781F4FD11EBFE6F2CEF0080EF752367"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nrr="1108" nrc="444"&gt;&lt;pg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</si>
</sst>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0" fontId="26" fillId="4" borderId="6" xfId="14" applyAlignment="1">
      <alignment horizontal="right" vertical="center"/>
    </xf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2.48E-3</c:v>
                </c:pt>
                <c:pt idx="1">
                  <c:v>6.4999999999999997E-4</c:v>
                </c:pt>
                <c:pt idx="2">
                  <c:v>8.2799999999999992E-3</c:v>
                </c:pt>
                <c:pt idx="3">
                  <c:v>-1.038E-2</c:v>
                </c:pt>
                <c:pt idx="4">
                  <c:v>1.3600000000000001E-3</c:v>
                </c:pt>
                <c:pt idx="5">
                  <c:v>-8.0000000000000004E-4</c:v>
                </c:pt>
                <c:pt idx="6">
                  <c:v>-1.506E-2</c:v>
                </c:pt>
                <c:pt idx="7">
                  <c:v>3.4399999999999999E-3</c:v>
                </c:pt>
                <c:pt idx="8">
                  <c:v>5.9899999999999997E-3</c:v>
                </c:pt>
                <c:pt idx="9">
                  <c:v>7.7999999999999996E-3</c:v>
                </c:pt>
                <c:pt idx="10">
                  <c:v>6.6E-3</c:v>
                </c:pt>
                <c:pt idx="11">
                  <c:v>4.62E-3</c:v>
                </c:pt>
                <c:pt idx="12">
                  <c:v>-3.9100000000000003E-3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7.5500000000000003E-3</c:v>
                </c:pt>
                <c:pt idx="1">
                  <c:v>8.0800000000000004E-3</c:v>
                </c:pt>
                <c:pt idx="2">
                  <c:v>4.5799999999999999E-3</c:v>
                </c:pt>
                <c:pt idx="3">
                  <c:v>-1.073E-2</c:v>
                </c:pt>
                <c:pt idx="4">
                  <c:v>-2.452E-2</c:v>
                </c:pt>
                <c:pt idx="5">
                  <c:v>1.396E-2</c:v>
                </c:pt>
                <c:pt idx="6">
                  <c:v>1.78E-2</c:v>
                </c:pt>
                <c:pt idx="7">
                  <c:v>1.431E-2</c:v>
                </c:pt>
                <c:pt idx="8">
                  <c:v>4.1900000000000001E-3</c:v>
                </c:pt>
                <c:pt idx="9">
                  <c:v>8.4000000000000003E-4</c:v>
                </c:pt>
                <c:pt idx="10">
                  <c:v>-2.172E-2</c:v>
                </c:pt>
                <c:pt idx="11">
                  <c:v>2.3800000000000002E-3</c:v>
                </c:pt>
                <c:pt idx="12">
                  <c:v>-1.9220000000000001E-2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-4.335E-2</c:v>
                </c:pt>
                <c:pt idx="1">
                  <c:v>-2.9350000000000001E-2</c:v>
                </c:pt>
                <c:pt idx="2">
                  <c:v>-4.0980000000000003E-2</c:v>
                </c:pt>
                <c:pt idx="3">
                  <c:v>-6.4599999999999996E-3</c:v>
                </c:pt>
                <c:pt idx="4">
                  <c:v>-3.3369999999999997E-2</c:v>
                </c:pt>
                <c:pt idx="5">
                  <c:v>5.0000000000000001E-3</c:v>
                </c:pt>
                <c:pt idx="6">
                  <c:v>4.5700000000000003E-3</c:v>
                </c:pt>
                <c:pt idx="7">
                  <c:v>-4.9450000000000001E-2</c:v>
                </c:pt>
                <c:pt idx="8">
                  <c:v>3.6409999999999998E-2</c:v>
                </c:pt>
                <c:pt idx="9">
                  <c:v>0.16128000000000001</c:v>
                </c:pt>
                <c:pt idx="10">
                  <c:v>0.12132999999999999</c:v>
                </c:pt>
                <c:pt idx="11">
                  <c:v>5.5509999999999997E-2</c:v>
                </c:pt>
                <c:pt idx="12">
                  <c:v>-2.4599999999999999E-3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-3.3320000000000002E-2</c:v>
                </c:pt>
                <c:pt idx="1">
                  <c:v>-2.0619999999999999E-2</c:v>
                </c:pt>
                <c:pt idx="2">
                  <c:v>-2.8119999999999999E-2</c:v>
                </c:pt>
                <c:pt idx="3">
                  <c:v>-2.7570000000000001E-2</c:v>
                </c:pt>
                <c:pt idx="4">
                  <c:v>-5.6529999999999997E-2</c:v>
                </c:pt>
                <c:pt idx="5">
                  <c:v>1.8159999999999999E-2</c:v>
                </c:pt>
                <c:pt idx="6">
                  <c:v>7.3099999999999997E-3</c:v>
                </c:pt>
                <c:pt idx="7">
                  <c:v>-3.1699999999999999E-2</c:v>
                </c:pt>
                <c:pt idx="8">
                  <c:v>4.6589999999999999E-2</c:v>
                </c:pt>
                <c:pt idx="9">
                  <c:v>0.16991999999999999</c:v>
                </c:pt>
                <c:pt idx="10">
                  <c:v>0.10621</c:v>
                </c:pt>
                <c:pt idx="11">
                  <c:v>6.2509999999999996E-2</c:v>
                </c:pt>
                <c:pt idx="12">
                  <c:v>-2.5590000000000002E-2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2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2001-2020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28.225315789500002</c:v>
                </c:pt>
                <c:pt idx="1">
                  <c:v>28.392578947400001</c:v>
                </c:pt>
                <c:pt idx="2">
                  <c:v>28.8550526316</c:v>
                </c:pt>
                <c:pt idx="3">
                  <c:v>29.082631578899999</c:v>
                </c:pt>
                <c:pt idx="4">
                  <c:v>28.8135789474</c:v>
                </c:pt>
                <c:pt idx="5">
                  <c:v>28.896842105299999</c:v>
                </c:pt>
                <c:pt idx="6">
                  <c:v>29.0542105263</c:v>
                </c:pt>
                <c:pt idx="7">
                  <c:v>29.104105263200001</c:v>
                </c:pt>
                <c:pt idx="8">
                  <c:v>29.093105263199998</c:v>
                </c:pt>
                <c:pt idx="9">
                  <c:v>29.425947368399999</c:v>
                </c:pt>
                <c:pt idx="10">
                  <c:v>29.652421052600001</c:v>
                </c:pt>
                <c:pt idx="11">
                  <c:v>29.760421052600002</c:v>
                </c:pt>
                <c:pt idx="12">
                  <c:v>29.773947368399998</c:v>
                </c:pt>
                <c:pt idx="13">
                  <c:v>29.244789473699999</c:v>
                </c:pt>
                <c:pt idx="14">
                  <c:v>29.630210526300001</c:v>
                </c:pt>
                <c:pt idx="15">
                  <c:v>29.729947368400001</c:v>
                </c:pt>
                <c:pt idx="16">
                  <c:v>30.279210526300002</c:v>
                </c:pt>
                <c:pt idx="17">
                  <c:v>30.409421052599999</c:v>
                </c:pt>
                <c:pt idx="18">
                  <c:v>30.242263157899998</c:v>
                </c:pt>
                <c:pt idx="19">
                  <c:v>29.8994736842</c:v>
                </c:pt>
                <c:pt idx="20">
                  <c:v>30.130842105300001</c:v>
                </c:pt>
                <c:pt idx="21">
                  <c:v>29.8546842105</c:v>
                </c:pt>
                <c:pt idx="22">
                  <c:v>30.525789473700002</c:v>
                </c:pt>
                <c:pt idx="23">
                  <c:v>30.387631578899999</c:v>
                </c:pt>
                <c:pt idx="24">
                  <c:v>30.592105263200001</c:v>
                </c:pt>
                <c:pt idx="25">
                  <c:v>30.524684210499998</c:v>
                </c:pt>
                <c:pt idx="26">
                  <c:v>30.3455789474</c:v>
                </c:pt>
                <c:pt idx="27">
                  <c:v>30.2371052632</c:v>
                </c:pt>
                <c:pt idx="28">
                  <c:v>30.2582631579</c:v>
                </c:pt>
                <c:pt idx="29">
                  <c:v>29.127842105300001</c:v>
                </c:pt>
                <c:pt idx="30">
                  <c:v>30.8628421053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2001-2020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17.7699473684</c:v>
                </c:pt>
                <c:pt idx="1">
                  <c:v>17.584052631599999</c:v>
                </c:pt>
                <c:pt idx="2">
                  <c:v>17.874421052599999</c:v>
                </c:pt>
                <c:pt idx="3">
                  <c:v>18.047210526299999</c:v>
                </c:pt>
                <c:pt idx="4">
                  <c:v>18.0545263158</c:v>
                </c:pt>
                <c:pt idx="5">
                  <c:v>18.3456842105</c:v>
                </c:pt>
                <c:pt idx="6">
                  <c:v>17.932052631600001</c:v>
                </c:pt>
                <c:pt idx="7">
                  <c:v>18.278368421100001</c:v>
                </c:pt>
                <c:pt idx="8">
                  <c:v>18.271736842100001</c:v>
                </c:pt>
                <c:pt idx="9">
                  <c:v>18.069947368400001</c:v>
                </c:pt>
                <c:pt idx="10">
                  <c:v>18.346157894699999</c:v>
                </c:pt>
                <c:pt idx="11">
                  <c:v>18.438526315800001</c:v>
                </c:pt>
                <c:pt idx="12">
                  <c:v>18.378842105299999</c:v>
                </c:pt>
                <c:pt idx="13">
                  <c:v>18.560421052599999</c:v>
                </c:pt>
                <c:pt idx="14">
                  <c:v>18.191368421100002</c:v>
                </c:pt>
                <c:pt idx="15">
                  <c:v>18.2398947368</c:v>
                </c:pt>
                <c:pt idx="16">
                  <c:v>18.635000000000002</c:v>
                </c:pt>
                <c:pt idx="17">
                  <c:v>18.6634210526</c:v>
                </c:pt>
                <c:pt idx="18">
                  <c:v>18.7226315789</c:v>
                </c:pt>
                <c:pt idx="19">
                  <c:v>18.912210526300001</c:v>
                </c:pt>
                <c:pt idx="20">
                  <c:v>18.861105263199999</c:v>
                </c:pt>
                <c:pt idx="21">
                  <c:v>18.802368421099999</c:v>
                </c:pt>
                <c:pt idx="22">
                  <c:v>19.119789473699999</c:v>
                </c:pt>
                <c:pt idx="23">
                  <c:v>19.181578947399998</c:v>
                </c:pt>
                <c:pt idx="24">
                  <c:v>19.303105263199999</c:v>
                </c:pt>
                <c:pt idx="25">
                  <c:v>19.301684210499999</c:v>
                </c:pt>
                <c:pt idx="26">
                  <c:v>19.182842105300001</c:v>
                </c:pt>
                <c:pt idx="27">
                  <c:v>19.2258421053</c:v>
                </c:pt>
                <c:pt idx="28">
                  <c:v>19.078368421099999</c:v>
                </c:pt>
                <c:pt idx="29">
                  <c:v>19.165315789499999</c:v>
                </c:pt>
                <c:pt idx="30">
                  <c:v>19.0883684211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2021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28.826000000000001</c:v>
                </c:pt>
                <c:pt idx="1">
                  <c:v>29.827999999999999</c:v>
                </c:pt>
                <c:pt idx="2">
                  <c:v>29.73</c:v>
                </c:pt>
                <c:pt idx="3">
                  <c:v>30.192</c:v>
                </c:pt>
                <c:pt idx="4">
                  <c:v>30.696000000000002</c:v>
                </c:pt>
                <c:pt idx="5">
                  <c:v>27.88</c:v>
                </c:pt>
                <c:pt idx="6">
                  <c:v>26.478999999999999</c:v>
                </c:pt>
                <c:pt idx="7">
                  <c:v>27.247</c:v>
                </c:pt>
                <c:pt idx="8">
                  <c:v>29.631</c:v>
                </c:pt>
                <c:pt idx="9">
                  <c:v>31.568999999999999</c:v>
                </c:pt>
                <c:pt idx="10">
                  <c:v>31.603000000000002</c:v>
                </c:pt>
                <c:pt idx="11">
                  <c:v>28.58</c:v>
                </c:pt>
                <c:pt idx="12">
                  <c:v>26.667999999999999</c:v>
                </c:pt>
                <c:pt idx="13">
                  <c:v>27.228000000000002</c:v>
                </c:pt>
                <c:pt idx="14">
                  <c:v>28.309000000000001</c:v>
                </c:pt>
                <c:pt idx="15">
                  <c:v>30.535</c:v>
                </c:pt>
                <c:pt idx="16">
                  <c:v>31.571999999999999</c:v>
                </c:pt>
                <c:pt idx="17">
                  <c:v>31.231999999999999</c:v>
                </c:pt>
                <c:pt idx="18">
                  <c:v>31.358000000000001</c:v>
                </c:pt>
                <c:pt idx="19">
                  <c:v>31.088000000000001</c:v>
                </c:pt>
                <c:pt idx="20">
                  <c:v>31.425999999999998</c:v>
                </c:pt>
                <c:pt idx="21">
                  <c:v>32.417000000000002</c:v>
                </c:pt>
                <c:pt idx="22">
                  <c:v>31.050999999999998</c:v>
                </c:pt>
                <c:pt idx="23">
                  <c:v>29.852</c:v>
                </c:pt>
                <c:pt idx="24">
                  <c:v>29.367999999999999</c:v>
                </c:pt>
                <c:pt idx="25">
                  <c:v>28.337</c:v>
                </c:pt>
                <c:pt idx="26">
                  <c:v>29.95</c:v>
                </c:pt>
                <c:pt idx="27">
                  <c:v>29.945</c:v>
                </c:pt>
                <c:pt idx="28">
                  <c:v>30.709</c:v>
                </c:pt>
                <c:pt idx="29">
                  <c:v>30.036999999999999</c:v>
                </c:pt>
                <c:pt idx="30">
                  <c:v>26.704000000000001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23.379000000000001</c:v>
                </c:pt>
                <c:pt idx="1">
                  <c:v>23.963999999999999</c:v>
                </c:pt>
                <c:pt idx="2">
                  <c:v>24.408000000000001</c:v>
                </c:pt>
                <c:pt idx="3">
                  <c:v>24.69</c:v>
                </c:pt>
                <c:pt idx="4">
                  <c:v>24.843</c:v>
                </c:pt>
                <c:pt idx="5">
                  <c:v>23.047000000000001</c:v>
                </c:pt>
                <c:pt idx="6">
                  <c:v>21.827000000000002</c:v>
                </c:pt>
                <c:pt idx="7">
                  <c:v>21.628</c:v>
                </c:pt>
                <c:pt idx="8">
                  <c:v>23.454000000000001</c:v>
                </c:pt>
                <c:pt idx="9">
                  <c:v>25.091999999999999</c:v>
                </c:pt>
                <c:pt idx="10">
                  <c:v>25.574000000000002</c:v>
                </c:pt>
                <c:pt idx="11">
                  <c:v>23.443999999999999</c:v>
                </c:pt>
                <c:pt idx="12">
                  <c:v>21.219000000000001</c:v>
                </c:pt>
                <c:pt idx="13">
                  <c:v>21.667999999999999</c:v>
                </c:pt>
                <c:pt idx="14">
                  <c:v>22.702000000000002</c:v>
                </c:pt>
                <c:pt idx="15">
                  <c:v>24.137</c:v>
                </c:pt>
                <c:pt idx="16">
                  <c:v>25.266999999999999</c:v>
                </c:pt>
                <c:pt idx="17">
                  <c:v>25.315000000000001</c:v>
                </c:pt>
                <c:pt idx="18">
                  <c:v>25.49</c:v>
                </c:pt>
                <c:pt idx="19">
                  <c:v>25.405000000000001</c:v>
                </c:pt>
                <c:pt idx="20">
                  <c:v>25.773</c:v>
                </c:pt>
                <c:pt idx="21">
                  <c:v>26.388999999999999</c:v>
                </c:pt>
                <c:pt idx="22">
                  <c:v>25.552</c:v>
                </c:pt>
                <c:pt idx="23">
                  <c:v>24.42</c:v>
                </c:pt>
                <c:pt idx="24">
                  <c:v>24.111999999999998</c:v>
                </c:pt>
                <c:pt idx="25">
                  <c:v>23.323</c:v>
                </c:pt>
                <c:pt idx="26">
                  <c:v>24.212</c:v>
                </c:pt>
                <c:pt idx="27">
                  <c:v>24.553999999999998</c:v>
                </c:pt>
                <c:pt idx="28">
                  <c:v>25.067</c:v>
                </c:pt>
                <c:pt idx="29">
                  <c:v>24.79</c:v>
                </c:pt>
                <c:pt idx="30">
                  <c:v>21.785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2021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17.931999999999999</c:v>
                </c:pt>
                <c:pt idx="1">
                  <c:v>18.100000000000001</c:v>
                </c:pt>
                <c:pt idx="2">
                  <c:v>19.085000000000001</c:v>
                </c:pt>
                <c:pt idx="3">
                  <c:v>19.187999999999999</c:v>
                </c:pt>
                <c:pt idx="4">
                  <c:v>18.989000000000001</c:v>
                </c:pt>
                <c:pt idx="5">
                  <c:v>18.213000000000001</c:v>
                </c:pt>
                <c:pt idx="6">
                  <c:v>17.175999999999998</c:v>
                </c:pt>
                <c:pt idx="7">
                  <c:v>16.010000000000002</c:v>
                </c:pt>
                <c:pt idx="8">
                  <c:v>17.277000000000001</c:v>
                </c:pt>
                <c:pt idx="9">
                  <c:v>18.614000000000001</c:v>
                </c:pt>
                <c:pt idx="10">
                  <c:v>19.544</c:v>
                </c:pt>
                <c:pt idx="11">
                  <c:v>18.306999999999999</c:v>
                </c:pt>
                <c:pt idx="12">
                  <c:v>15.77</c:v>
                </c:pt>
                <c:pt idx="13">
                  <c:v>16.109000000000002</c:v>
                </c:pt>
                <c:pt idx="14">
                  <c:v>17.094000000000001</c:v>
                </c:pt>
                <c:pt idx="15">
                  <c:v>17.739000000000001</c:v>
                </c:pt>
                <c:pt idx="16">
                  <c:v>18.963000000000001</c:v>
                </c:pt>
                <c:pt idx="17">
                  <c:v>19.399000000000001</c:v>
                </c:pt>
                <c:pt idx="18">
                  <c:v>19.622</c:v>
                </c:pt>
                <c:pt idx="19">
                  <c:v>19.721</c:v>
                </c:pt>
                <c:pt idx="20">
                  <c:v>20.12</c:v>
                </c:pt>
                <c:pt idx="21">
                  <c:v>20.36</c:v>
                </c:pt>
                <c:pt idx="22">
                  <c:v>20.053000000000001</c:v>
                </c:pt>
                <c:pt idx="23">
                  <c:v>18.988</c:v>
                </c:pt>
                <c:pt idx="24">
                  <c:v>18.856999999999999</c:v>
                </c:pt>
                <c:pt idx="25">
                  <c:v>18.309999999999999</c:v>
                </c:pt>
                <c:pt idx="26">
                  <c:v>18.472999999999999</c:v>
                </c:pt>
                <c:pt idx="27">
                  <c:v>19.164000000000001</c:v>
                </c:pt>
                <c:pt idx="28">
                  <c:v>19.425000000000001</c:v>
                </c:pt>
                <c:pt idx="29">
                  <c:v>19.542999999999999</c:v>
                </c:pt>
                <c:pt idx="30">
                  <c:v>16.866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2020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24.863</c:v>
                </c:pt>
                <c:pt idx="1">
                  <c:v>23.818000000000001</c:v>
                </c:pt>
                <c:pt idx="2">
                  <c:v>22.448</c:v>
                </c:pt>
                <c:pt idx="3">
                  <c:v>23.349</c:v>
                </c:pt>
                <c:pt idx="4">
                  <c:v>24.97</c:v>
                </c:pt>
                <c:pt idx="5">
                  <c:v>25.501000000000001</c:v>
                </c:pt>
                <c:pt idx="6">
                  <c:v>25.306999999999999</c:v>
                </c:pt>
                <c:pt idx="7">
                  <c:v>25.388999999999999</c:v>
                </c:pt>
                <c:pt idx="8">
                  <c:v>24.992000000000001</c:v>
                </c:pt>
                <c:pt idx="9">
                  <c:v>24.279</c:v>
                </c:pt>
                <c:pt idx="10">
                  <c:v>25.245999999999999</c:v>
                </c:pt>
                <c:pt idx="11">
                  <c:v>25.413</c:v>
                </c:pt>
                <c:pt idx="12">
                  <c:v>25.085999999999999</c:v>
                </c:pt>
                <c:pt idx="13">
                  <c:v>24.128</c:v>
                </c:pt>
                <c:pt idx="14">
                  <c:v>23.675000000000001</c:v>
                </c:pt>
                <c:pt idx="15">
                  <c:v>24.206</c:v>
                </c:pt>
                <c:pt idx="16">
                  <c:v>24.763999999999999</c:v>
                </c:pt>
                <c:pt idx="17">
                  <c:v>25.338999999999999</c:v>
                </c:pt>
                <c:pt idx="18">
                  <c:v>25.678000000000001</c:v>
                </c:pt>
                <c:pt idx="19">
                  <c:v>26.023</c:v>
                </c:pt>
                <c:pt idx="20">
                  <c:v>26.422999999999998</c:v>
                </c:pt>
                <c:pt idx="21">
                  <c:v>26.068999999999999</c:v>
                </c:pt>
                <c:pt idx="22">
                  <c:v>26.216999999999999</c:v>
                </c:pt>
                <c:pt idx="23">
                  <c:v>25.867999999999999</c:v>
                </c:pt>
                <c:pt idx="24">
                  <c:v>26.071999999999999</c:v>
                </c:pt>
                <c:pt idx="25">
                  <c:v>26.725999999999999</c:v>
                </c:pt>
                <c:pt idx="26">
                  <c:v>27.341000000000001</c:v>
                </c:pt>
                <c:pt idx="27">
                  <c:v>26.463999999999999</c:v>
                </c:pt>
                <c:pt idx="28">
                  <c:v>26.972999999999999</c:v>
                </c:pt>
                <c:pt idx="29">
                  <c:v>28.379000000000001</c:v>
                </c:pt>
                <c:pt idx="30">
                  <c:v>27.544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22701.204090208001</c:v>
                </c:pt>
                <c:pt idx="1">
                  <c:v>21177.253561983998</c:v>
                </c:pt>
                <c:pt idx="2">
                  <c:v>19936.18443252</c:v>
                </c:pt>
                <c:pt idx="3">
                  <c:v>20155.46354927</c:v>
                </c:pt>
                <c:pt idx="4">
                  <c:v>20817.226544469999</c:v>
                </c:pt>
                <c:pt idx="5">
                  <c:v>20907.164036049999</c:v>
                </c:pt>
                <c:pt idx="6">
                  <c:v>22577.217376982</c:v>
                </c:pt>
                <c:pt idx="7">
                  <c:v>19840.085661852001</c:v>
                </c:pt>
                <c:pt idx="8">
                  <c:v>19808.362302358</c:v>
                </c:pt>
                <c:pt idx="9">
                  <c:v>16160.449329384001</c:v>
                </c:pt>
                <c:pt idx="10">
                  <c:v>17368.389882903</c:v>
                </c:pt>
                <c:pt idx="11">
                  <c:v>18354.280841045998</c:v>
                </c:pt>
                <c:pt idx="12">
                  <c:v>21944.759355194001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21944.759355194001</c:v>
                </c:pt>
                <c:pt idx="1">
                  <c:v>20740.560149403998</c:v>
                </c:pt>
                <c:pt idx="2">
                  <c:v>19375.491099671999</c:v>
                </c:pt>
                <c:pt idx="3">
                  <c:v>19599.735349332001</c:v>
                </c:pt>
                <c:pt idx="4">
                  <c:v>19640.472718157998</c:v>
                </c:pt>
                <c:pt idx="5">
                  <c:v>21286.840357445999</c:v>
                </c:pt>
                <c:pt idx="6">
                  <c:v>22742.35439959</c:v>
                </c:pt>
                <c:pt idx="7">
                  <c:v>19211.184779914001</c:v>
                </c:pt>
                <c:pt idx="8">
                  <c:v>20731.199290640001</c:v>
                </c:pt>
                <c:pt idx="9">
                  <c:v>18906.353817296</c:v>
                </c:pt>
                <c:pt idx="10">
                  <c:v>19213.119055023999</c:v>
                </c:pt>
                <c:pt idx="11">
                  <c:v>19501.520807016001</c:v>
                </c:pt>
                <c:pt idx="12">
                  <c:v>21383.287513809999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2020 </c:v>
                </c:pt>
                <c:pt idx="3">
                  <c:v>2021 </c:v>
                </c:pt>
                <c:pt idx="4">
                  <c:v>jul-21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38972</c:v>
                </c:pt>
                <c:pt idx="3">
                  <c:v>37385</c:v>
                </c:pt>
                <c:pt idx="4">
                  <c:v>37385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0C-48DE-8C26-2C837445062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2020 </c:v>
                </c:pt>
                <c:pt idx="3">
                  <c:v>2021 </c:v>
                </c:pt>
                <c:pt idx="4">
                  <c:v>jul-21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40423</c:v>
                </c:pt>
                <c:pt idx="3">
                  <c:v>42225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700.245930208</c:v>
                </c:pt>
                <c:pt idx="1">
                  <c:v>705.24819944800004</c:v>
                </c:pt>
                <c:pt idx="2">
                  <c:v>642.04993651200004</c:v>
                </c:pt>
                <c:pt idx="3">
                  <c:v>601.85114001600004</c:v>
                </c:pt>
                <c:pt idx="4">
                  <c:v>708.74793440799999</c:v>
                </c:pt>
                <c:pt idx="5">
                  <c:v>717.59757251200006</c:v>
                </c:pt>
                <c:pt idx="6">
                  <c:v>701.15940800800001</c:v>
                </c:pt>
                <c:pt idx="7">
                  <c:v>695.670429528</c:v>
                </c:pt>
                <c:pt idx="8">
                  <c:v>688.10223200799999</c:v>
                </c:pt>
                <c:pt idx="9">
                  <c:v>634.98754291199998</c:v>
                </c:pt>
                <c:pt idx="10">
                  <c:v>619.53166908000003</c:v>
                </c:pt>
                <c:pt idx="11">
                  <c:v>713.10576691200004</c:v>
                </c:pt>
                <c:pt idx="12">
                  <c:v>691.77230600799999</c:v>
                </c:pt>
                <c:pt idx="13">
                  <c:v>694.95983651200004</c:v>
                </c:pt>
                <c:pt idx="14">
                  <c:v>701.53391256800001</c:v>
                </c:pt>
                <c:pt idx="15">
                  <c:v>702.40159071200003</c:v>
                </c:pt>
                <c:pt idx="16">
                  <c:v>656.69520051200004</c:v>
                </c:pt>
                <c:pt idx="17">
                  <c:v>611.649334856</c:v>
                </c:pt>
                <c:pt idx="18">
                  <c:v>719.79351751199999</c:v>
                </c:pt>
                <c:pt idx="19">
                  <c:v>735.75851701600004</c:v>
                </c:pt>
                <c:pt idx="20">
                  <c:v>745.827736104</c:v>
                </c:pt>
                <c:pt idx="21">
                  <c:v>756.29595701599999</c:v>
                </c:pt>
                <c:pt idx="22">
                  <c:v>749.64656200800005</c:v>
                </c:pt>
                <c:pt idx="23">
                  <c:v>657.59207200799995</c:v>
                </c:pt>
                <c:pt idx="24">
                  <c:v>599.77516051199996</c:v>
                </c:pt>
                <c:pt idx="25">
                  <c:v>690.92012</c:v>
                </c:pt>
                <c:pt idx="26">
                  <c:v>713.84134909600004</c:v>
                </c:pt>
                <c:pt idx="27">
                  <c:v>726.418003838</c:v>
                </c:pt>
                <c:pt idx="28">
                  <c:v>734.47172451200004</c:v>
                </c:pt>
                <c:pt idx="29">
                  <c:v>728.00711521599999</c:v>
                </c:pt>
                <c:pt idx="30">
                  <c:v>637.62973625200004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32939.058400000002</c:v>
                </c:pt>
                <c:pt idx="1">
                  <c:v>33428.572919999999</c:v>
                </c:pt>
                <c:pt idx="2">
                  <c:v>29746.251</c:v>
                </c:pt>
                <c:pt idx="3">
                  <c:v>29074.957999999999</c:v>
                </c:pt>
                <c:pt idx="4">
                  <c:v>34575.375</c:v>
                </c:pt>
                <c:pt idx="5">
                  <c:v>34119.241399999999</c:v>
                </c:pt>
                <c:pt idx="6">
                  <c:v>32615.325000000001</c:v>
                </c:pt>
                <c:pt idx="7">
                  <c:v>32476.968000000001</c:v>
                </c:pt>
                <c:pt idx="8">
                  <c:v>32409.33</c:v>
                </c:pt>
                <c:pt idx="9">
                  <c:v>29261.526399999999</c:v>
                </c:pt>
                <c:pt idx="10">
                  <c:v>29975.9362</c:v>
                </c:pt>
                <c:pt idx="11">
                  <c:v>34676.314400000003</c:v>
                </c:pt>
                <c:pt idx="12">
                  <c:v>32103.839</c:v>
                </c:pt>
                <c:pt idx="13">
                  <c:v>32522.16</c:v>
                </c:pt>
                <c:pt idx="14">
                  <c:v>32768.46976</c:v>
                </c:pt>
                <c:pt idx="15">
                  <c:v>33317.733</c:v>
                </c:pt>
                <c:pt idx="16">
                  <c:v>30225.397000000001</c:v>
                </c:pt>
                <c:pt idx="17">
                  <c:v>29500.330999999998</c:v>
                </c:pt>
                <c:pt idx="18">
                  <c:v>34919.137999999999</c:v>
                </c:pt>
                <c:pt idx="19">
                  <c:v>35077.489000000001</c:v>
                </c:pt>
                <c:pt idx="20">
                  <c:v>35825.313000000002</c:v>
                </c:pt>
                <c:pt idx="21">
                  <c:v>36455.470999999998</c:v>
                </c:pt>
                <c:pt idx="22">
                  <c:v>36061.769999999997</c:v>
                </c:pt>
                <c:pt idx="23">
                  <c:v>30656.329000000002</c:v>
                </c:pt>
                <c:pt idx="24">
                  <c:v>28998.832999999999</c:v>
                </c:pt>
                <c:pt idx="25">
                  <c:v>32850.159399999997</c:v>
                </c:pt>
                <c:pt idx="26">
                  <c:v>33875.000399999997</c:v>
                </c:pt>
                <c:pt idx="27">
                  <c:v>34478.578269999998</c:v>
                </c:pt>
                <c:pt idx="28">
                  <c:v>34970.576000000001</c:v>
                </c:pt>
                <c:pt idx="29">
                  <c:v>34513.421399999999</c:v>
                </c:pt>
                <c:pt idx="30">
                  <c:v>29290.884794000001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0.7608</cdr:x>
      <cdr:y>0.19201</cdr:y>
    </cdr:from>
    <cdr:to>
      <cdr:x>0.92567</cdr:x>
      <cdr:y>0.27386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2478" y="559633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0.78514</cdr:x>
      <cdr:y>0.597</cdr:y>
    </cdr:from>
    <cdr:to>
      <cdr:x>0.93919</cdr:x>
      <cdr:y>0.68781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055" y="1740054"/>
          <a:ext cx="1085822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30 julio (13:54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20 enero (20:22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8 enero (14:05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67419861-51CE-4AEE-8551-E3B6CC076515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22 julio (14:43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0.23236</cdr:y>
    </cdr:from>
    <cdr:to>
      <cdr:x>0.48618</cdr:x>
      <cdr:y>0.30402</cdr:y>
    </cdr:to>
    <cdr:sp macro="" textlink="Dat_01!$D$187">
      <cdr:nvSpPr>
        <cdr:cNvPr id="13" name="CuadroTexto 1">
          <a:extLst xmlns:a="http://schemas.openxmlformats.org/drawingml/2006/main">
            <a:ext uri="{FF2B5EF4-FFF2-40B4-BE49-F238E27FC236}">
              <a16:creationId xmlns:a16="http://schemas.microsoft.com/office/drawing/2014/main" id="{600B234E-2EC7-4BE3-9BF4-DA2DB7141158}"/>
            </a:ext>
          </a:extLst>
        </cdr:cNvPr>
        <cdr:cNvSpPr txBox="1"/>
      </cdr:nvSpPr>
      <cdr:spPr>
        <a:xfrm xmlns:a="http://schemas.openxmlformats.org/drawingml/2006/main">
          <a:off x="727088" y="679461"/>
          <a:ext cx="1171575" cy="209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20847D22-0894-40C2-BDE2-C5A95E1D1C9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22 julio (14:43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Julio 2021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205</v>
      </c>
    </row>
    <row r="2" spans="1:2">
      <c r="A2" t="s">
        <v>198</v>
      </c>
    </row>
    <row r="3" spans="1:2">
      <c r="A3" t="s">
        <v>201</v>
      </c>
    </row>
    <row r="4" spans="1:2">
      <c r="A4" t="s">
        <v>200</v>
      </c>
    </row>
    <row r="5" spans="1:2">
      <c r="A5" t="s">
        <v>203</v>
      </c>
    </row>
    <row r="6" spans="1:2">
      <c r="A6" t="s">
        <v>197</v>
      </c>
    </row>
    <row r="7" spans="1:2">
      <c r="A7" t="s">
        <v>204</v>
      </c>
    </row>
    <row r="8" spans="1:2">
      <c r="A8" t="s">
        <v>193</v>
      </c>
    </row>
    <row r="9" spans="1:2">
      <c r="A9" t="s">
        <v>196</v>
      </c>
    </row>
    <row r="10" spans="1:2">
      <c r="A10" t="s">
        <v>206</v>
      </c>
    </row>
    <row r="11" spans="1:2">
      <c r="A11" t="s">
        <v>194</v>
      </c>
    </row>
    <row r="12" spans="1:2">
      <c r="A12" t="s">
        <v>199</v>
      </c>
    </row>
    <row r="13" spans="1:2">
      <c r="A13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E45" sqref="E45:E4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Julio 2021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Julio 2021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21/20</v>
      </c>
      <c r="H8" s="42" t="s">
        <v>3</v>
      </c>
      <c r="I8" s="45" t="str">
        <f>G8</f>
        <v>% 21/20</v>
      </c>
      <c r="J8" s="42" t="s">
        <v>3</v>
      </c>
      <c r="K8" s="45" t="str">
        <f>G8</f>
        <v>% 21/20</v>
      </c>
    </row>
    <row r="9" spans="3:12">
      <c r="C9" s="37"/>
      <c r="E9" s="30" t="s">
        <v>4</v>
      </c>
      <c r="F9" s="31">
        <f>VLOOKUP("Demanda transporte (b.c.)",Dat_01!A4:J29,2,FALSE)/1000</f>
        <v>21383.287513810003</v>
      </c>
      <c r="G9" s="47">
        <f>VLOOKUP("Demanda transporte (b.c.)",Dat_01!A4:J29,4,FALSE)*100</f>
        <v>-2.5585691399999999</v>
      </c>
      <c r="H9" s="31">
        <f>VLOOKUP("Demanda transporte (b.c.)",Dat_01!A4:J29,5,FALSE)/1000</f>
        <v>141689.01966329</v>
      </c>
      <c r="I9" s="47">
        <f>VLOOKUP("Demanda transporte (b.c.)",Dat_01!A4:J29,7,FALSE)*100</f>
        <v>4.1421007599999999</v>
      </c>
      <c r="J9" s="31">
        <f>VLOOKUP("Demanda transporte (b.c.)",Dat_01!A4:J29,8,FALSE)/1000</f>
        <v>242332.11933730199</v>
      </c>
      <c r="K9" s="47">
        <f>VLOOKUP("Demanda transporte (b.c.)",Dat_01!A4:J29,10,FALSE)*100</f>
        <v>1.37432585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-0.39100000000000001</v>
      </c>
      <c r="H12" s="43"/>
      <c r="I12" s="43">
        <f>Dat_01!H45*100</f>
        <v>1.1000000000000001E-2</v>
      </c>
      <c r="J12" s="43"/>
      <c r="K12" s="43">
        <f>Dat_01!L45*100</f>
        <v>-6.9999999999999993E-3</v>
      </c>
    </row>
    <row r="13" spans="3:12">
      <c r="E13" s="34" t="s">
        <v>26</v>
      </c>
      <c r="F13" s="33"/>
      <c r="G13" s="43">
        <f>Dat_01!E45*100</f>
        <v>-1.9220000000000002</v>
      </c>
      <c r="H13" s="43"/>
      <c r="I13" s="43">
        <f>Dat_01!I45*100</f>
        <v>-0.08</v>
      </c>
      <c r="J13" s="43"/>
      <c r="K13" s="43">
        <f>Dat_01!M45*100</f>
        <v>-0.125</v>
      </c>
    </row>
    <row r="14" spans="3:12">
      <c r="E14" s="35" t="s">
        <v>5</v>
      </c>
      <c r="F14" s="36"/>
      <c r="G14" s="44">
        <f>Dat_01!F45*100</f>
        <v>-0.246</v>
      </c>
      <c r="H14" s="44"/>
      <c r="I14" s="44">
        <f>Dat_01!J45*100</f>
        <v>4.2110000000000003</v>
      </c>
      <c r="J14" s="44"/>
      <c r="K14" s="44">
        <f>Dat_01!N45*100</f>
        <v>1.506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Julio 2021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105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J26" sqref="J2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Julio 2021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Julio 2021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J26" sqref="J26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Julio 2021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Julio 2021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79" workbookViewId="0">
      <selection activeCell="H108" sqref="H108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tr">
        <f>Dat_01!A2</f>
        <v>Julio 2021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julio</v>
      </c>
      <c r="B5" s="94" t="s">
        <v>77</v>
      </c>
    </row>
    <row r="6" spans="1:16" ht="15">
      <c r="A6" s="96">
        <f>YEAR(B7)-1</f>
        <v>2020</v>
      </c>
      <c r="B6" s="97"/>
      <c r="C6" s="97" t="s">
        <v>78</v>
      </c>
      <c r="D6" s="97" t="s">
        <v>79</v>
      </c>
      <c r="E6" s="97" t="s">
        <v>80</v>
      </c>
      <c r="F6" s="98" t="s">
        <v>81</v>
      </c>
      <c r="G6" s="98" t="s">
        <v>82</v>
      </c>
      <c r="H6" s="97" t="s">
        <v>83</v>
      </c>
    </row>
    <row r="7" spans="1:16" ht="11.25" customHeight="1">
      <c r="A7" s="93">
        <v>1</v>
      </c>
      <c r="B7" s="99" t="str">
        <f>Dat_01!A52</f>
        <v>01/07/2021</v>
      </c>
      <c r="C7" s="100">
        <f>Dat_01!B52</f>
        <v>28.826000000000001</v>
      </c>
      <c r="D7" s="100">
        <f>Dat_01!C52</f>
        <v>23.379000000000001</v>
      </c>
      <c r="E7" s="100">
        <f>Dat_01!D52</f>
        <v>17.931999999999999</v>
      </c>
      <c r="F7" s="100">
        <f>Dat_01!H52</f>
        <v>17.7699473684</v>
      </c>
      <c r="G7" s="100">
        <f>Dat_01!G52</f>
        <v>28.225315789500002</v>
      </c>
      <c r="H7" s="100">
        <f>Dat_01!E52</f>
        <v>24.863</v>
      </c>
    </row>
    <row r="8" spans="1:16" ht="11.25" customHeight="1">
      <c r="A8" s="93">
        <v>2</v>
      </c>
      <c r="B8" s="99" t="str">
        <f>Dat_01!A53</f>
        <v>02/07/2021</v>
      </c>
      <c r="C8" s="100">
        <f>Dat_01!B53</f>
        <v>29.827999999999999</v>
      </c>
      <c r="D8" s="100">
        <f>Dat_01!C53</f>
        <v>23.963999999999999</v>
      </c>
      <c r="E8" s="100">
        <f>Dat_01!D53</f>
        <v>18.100000000000001</v>
      </c>
      <c r="F8" s="100">
        <f>Dat_01!H53</f>
        <v>17.584052631599999</v>
      </c>
      <c r="G8" s="100">
        <f>Dat_01!G53</f>
        <v>28.392578947400001</v>
      </c>
      <c r="H8" s="100">
        <f>Dat_01!E53</f>
        <v>23.818000000000001</v>
      </c>
      <c r="J8" s="118"/>
      <c r="K8" s="118"/>
      <c r="L8" s="118"/>
      <c r="M8" s="118"/>
      <c r="N8" s="118"/>
      <c r="O8" s="118"/>
      <c r="P8" s="118"/>
    </row>
    <row r="9" spans="1:16" ht="11.25" customHeight="1">
      <c r="A9" s="93">
        <v>3</v>
      </c>
      <c r="B9" s="99" t="str">
        <f>Dat_01!A54</f>
        <v>03/07/2021</v>
      </c>
      <c r="C9" s="100">
        <f>Dat_01!B54</f>
        <v>29.73</v>
      </c>
      <c r="D9" s="100">
        <f>Dat_01!C54</f>
        <v>24.408000000000001</v>
      </c>
      <c r="E9" s="100">
        <f>Dat_01!D54</f>
        <v>19.085000000000001</v>
      </c>
      <c r="F9" s="100">
        <f>Dat_01!H54</f>
        <v>17.874421052599999</v>
      </c>
      <c r="G9" s="100">
        <f>Dat_01!G54</f>
        <v>28.8550526316</v>
      </c>
      <c r="H9" s="100">
        <f>Dat_01!E54</f>
        <v>22.448</v>
      </c>
      <c r="J9" s="118"/>
      <c r="K9" s="118"/>
      <c r="L9" s="118"/>
      <c r="M9" s="118"/>
      <c r="N9" s="118"/>
      <c r="O9" s="118"/>
      <c r="P9" s="118"/>
    </row>
    <row r="10" spans="1:16" ht="11.25" customHeight="1">
      <c r="A10" s="93">
        <v>4</v>
      </c>
      <c r="B10" s="99" t="str">
        <f>Dat_01!A55</f>
        <v>04/07/2021</v>
      </c>
      <c r="C10" s="100">
        <f>Dat_01!B55</f>
        <v>30.192</v>
      </c>
      <c r="D10" s="100">
        <f>Dat_01!C55</f>
        <v>24.69</v>
      </c>
      <c r="E10" s="100">
        <f>Dat_01!D55</f>
        <v>19.187999999999999</v>
      </c>
      <c r="F10" s="100">
        <f>Dat_01!H55</f>
        <v>18.047210526299999</v>
      </c>
      <c r="G10" s="100">
        <f>Dat_01!G55</f>
        <v>29.082631578899999</v>
      </c>
      <c r="H10" s="100">
        <f>Dat_01!E55</f>
        <v>23.349</v>
      </c>
      <c r="J10" s="118"/>
      <c r="K10" s="118"/>
      <c r="L10" s="118"/>
      <c r="M10" s="118"/>
      <c r="N10" s="118"/>
      <c r="O10" s="118"/>
      <c r="P10" s="118"/>
    </row>
    <row r="11" spans="1:16" ht="11.25" customHeight="1">
      <c r="A11" s="93">
        <v>5</v>
      </c>
      <c r="B11" s="99" t="str">
        <f>Dat_01!A56</f>
        <v>05/07/2021</v>
      </c>
      <c r="C11" s="100">
        <f>Dat_01!B56</f>
        <v>30.696000000000002</v>
      </c>
      <c r="D11" s="100">
        <f>Dat_01!C56</f>
        <v>24.843</v>
      </c>
      <c r="E11" s="100">
        <f>Dat_01!D56</f>
        <v>18.989000000000001</v>
      </c>
      <c r="F11" s="100">
        <f>Dat_01!H56</f>
        <v>18.0545263158</v>
      </c>
      <c r="G11" s="100">
        <f>Dat_01!G56</f>
        <v>28.8135789474</v>
      </c>
      <c r="H11" s="100">
        <f>Dat_01!E56</f>
        <v>24.97</v>
      </c>
      <c r="J11" s="118"/>
      <c r="K11" s="118"/>
      <c r="L11" s="118"/>
      <c r="M11" s="118"/>
      <c r="N11" s="118"/>
      <c r="O11" s="118"/>
      <c r="P11" s="118"/>
    </row>
    <row r="12" spans="1:16" ht="11.25" customHeight="1">
      <c r="A12" s="93">
        <v>6</v>
      </c>
      <c r="B12" s="99" t="str">
        <f>Dat_01!A57</f>
        <v>06/07/2021</v>
      </c>
      <c r="C12" s="100">
        <f>Dat_01!B57</f>
        <v>27.88</v>
      </c>
      <c r="D12" s="100">
        <f>Dat_01!C57</f>
        <v>23.047000000000001</v>
      </c>
      <c r="E12" s="100">
        <f>Dat_01!D57</f>
        <v>18.213000000000001</v>
      </c>
      <c r="F12" s="100">
        <f>Dat_01!H57</f>
        <v>18.3456842105</v>
      </c>
      <c r="G12" s="100">
        <f>Dat_01!G57</f>
        <v>28.896842105299999</v>
      </c>
      <c r="H12" s="100">
        <f>Dat_01!E57</f>
        <v>25.501000000000001</v>
      </c>
      <c r="J12" s="118"/>
      <c r="K12" s="118"/>
      <c r="L12" s="118"/>
      <c r="M12" s="118"/>
      <c r="N12" s="118"/>
      <c r="O12" s="118"/>
      <c r="P12" s="118"/>
    </row>
    <row r="13" spans="1:16" ht="11.25" customHeight="1">
      <c r="A13" s="93">
        <v>7</v>
      </c>
      <c r="B13" s="99" t="str">
        <f>Dat_01!A58</f>
        <v>07/07/2021</v>
      </c>
      <c r="C13" s="100">
        <f>Dat_01!B58</f>
        <v>26.478999999999999</v>
      </c>
      <c r="D13" s="100">
        <f>Dat_01!C58</f>
        <v>21.827000000000002</v>
      </c>
      <c r="E13" s="100">
        <f>Dat_01!D58</f>
        <v>17.175999999999998</v>
      </c>
      <c r="F13" s="100">
        <f>Dat_01!H58</f>
        <v>17.932052631600001</v>
      </c>
      <c r="G13" s="100">
        <f>Dat_01!G58</f>
        <v>29.0542105263</v>
      </c>
      <c r="H13" s="100">
        <f>Dat_01!E58</f>
        <v>25.306999999999999</v>
      </c>
      <c r="J13" s="118"/>
      <c r="K13" s="118"/>
      <c r="L13" s="118"/>
      <c r="M13" s="118"/>
      <c r="N13" s="118"/>
      <c r="O13" s="118"/>
      <c r="P13" s="118"/>
    </row>
    <row r="14" spans="1:16" ht="11.25" customHeight="1">
      <c r="A14" s="93">
        <v>8</v>
      </c>
      <c r="B14" s="99" t="str">
        <f>Dat_01!A59</f>
        <v>08/07/2021</v>
      </c>
      <c r="C14" s="100">
        <f>Dat_01!B59</f>
        <v>27.247</v>
      </c>
      <c r="D14" s="100">
        <f>Dat_01!C59</f>
        <v>21.628</v>
      </c>
      <c r="E14" s="100">
        <f>Dat_01!D59</f>
        <v>16.010000000000002</v>
      </c>
      <c r="F14" s="100">
        <f>Dat_01!H59</f>
        <v>18.278368421100001</v>
      </c>
      <c r="G14" s="100">
        <f>Dat_01!G59</f>
        <v>29.104105263200001</v>
      </c>
      <c r="H14" s="100">
        <f>Dat_01!E59</f>
        <v>25.388999999999999</v>
      </c>
      <c r="J14" s="118"/>
      <c r="K14" s="118"/>
      <c r="L14" s="118"/>
      <c r="M14" s="118"/>
      <c r="N14" s="118"/>
      <c r="O14" s="118"/>
      <c r="P14" s="118"/>
    </row>
    <row r="15" spans="1:16" ht="11.25" customHeight="1">
      <c r="A15" s="93">
        <v>9</v>
      </c>
      <c r="B15" s="99" t="str">
        <f>Dat_01!A60</f>
        <v>09/07/2021</v>
      </c>
      <c r="C15" s="100">
        <f>Dat_01!B60</f>
        <v>29.631</v>
      </c>
      <c r="D15" s="100">
        <f>Dat_01!C60</f>
        <v>23.454000000000001</v>
      </c>
      <c r="E15" s="100">
        <f>Dat_01!D60</f>
        <v>17.277000000000001</v>
      </c>
      <c r="F15" s="100">
        <f>Dat_01!H60</f>
        <v>18.271736842100001</v>
      </c>
      <c r="G15" s="100">
        <f>Dat_01!G60</f>
        <v>29.093105263199998</v>
      </c>
      <c r="H15" s="100">
        <f>Dat_01!E60</f>
        <v>24.992000000000001</v>
      </c>
      <c r="J15" s="118"/>
      <c r="K15" s="118"/>
      <c r="L15" s="118"/>
      <c r="M15" s="118"/>
      <c r="N15" s="118"/>
      <c r="O15" s="118"/>
      <c r="P15" s="118"/>
    </row>
    <row r="16" spans="1:16" ht="11.25" customHeight="1">
      <c r="A16" s="93">
        <v>10</v>
      </c>
      <c r="B16" s="99" t="str">
        <f>Dat_01!A61</f>
        <v>10/07/2021</v>
      </c>
      <c r="C16" s="100">
        <f>Dat_01!B61</f>
        <v>31.568999999999999</v>
      </c>
      <c r="D16" s="100">
        <f>Dat_01!C61</f>
        <v>25.091999999999999</v>
      </c>
      <c r="E16" s="100">
        <f>Dat_01!D61</f>
        <v>18.614000000000001</v>
      </c>
      <c r="F16" s="100">
        <f>Dat_01!H61</f>
        <v>18.069947368400001</v>
      </c>
      <c r="G16" s="100">
        <f>Dat_01!G61</f>
        <v>29.425947368399999</v>
      </c>
      <c r="H16" s="100">
        <f>Dat_01!E61</f>
        <v>24.279</v>
      </c>
      <c r="J16" s="118"/>
      <c r="K16" s="118"/>
      <c r="L16" s="118"/>
      <c r="M16" s="118"/>
      <c r="N16" s="118"/>
      <c r="O16" s="118"/>
      <c r="P16" s="118"/>
    </row>
    <row r="17" spans="1:16" ht="11.25" customHeight="1">
      <c r="A17" s="93">
        <v>11</v>
      </c>
      <c r="B17" s="99" t="str">
        <f>Dat_01!A62</f>
        <v>11/07/2021</v>
      </c>
      <c r="C17" s="100">
        <f>Dat_01!B62</f>
        <v>31.603000000000002</v>
      </c>
      <c r="D17" s="100">
        <f>Dat_01!C62</f>
        <v>25.574000000000002</v>
      </c>
      <c r="E17" s="100">
        <f>Dat_01!D62</f>
        <v>19.544</v>
      </c>
      <c r="F17" s="100">
        <f>Dat_01!H62</f>
        <v>18.346157894699999</v>
      </c>
      <c r="G17" s="100">
        <f>Dat_01!G62</f>
        <v>29.652421052600001</v>
      </c>
      <c r="H17" s="100">
        <f>Dat_01!E62</f>
        <v>25.245999999999999</v>
      </c>
      <c r="J17" s="118"/>
      <c r="K17" s="118"/>
      <c r="L17" s="118"/>
      <c r="M17" s="118"/>
      <c r="N17" s="118"/>
      <c r="O17" s="118"/>
      <c r="P17" s="118"/>
    </row>
    <row r="18" spans="1:16" ht="11.25" customHeight="1">
      <c r="A18" s="93">
        <v>12</v>
      </c>
      <c r="B18" s="99" t="str">
        <f>Dat_01!A63</f>
        <v>12/07/2021</v>
      </c>
      <c r="C18" s="100">
        <f>Dat_01!B63</f>
        <v>28.58</v>
      </c>
      <c r="D18" s="100">
        <f>Dat_01!C63</f>
        <v>23.443999999999999</v>
      </c>
      <c r="E18" s="100">
        <f>Dat_01!D63</f>
        <v>18.306999999999999</v>
      </c>
      <c r="F18" s="100">
        <f>Dat_01!H63</f>
        <v>18.438526315800001</v>
      </c>
      <c r="G18" s="100">
        <f>Dat_01!G63</f>
        <v>29.760421052600002</v>
      </c>
      <c r="H18" s="100">
        <f>Dat_01!E63</f>
        <v>25.413</v>
      </c>
      <c r="J18" s="118"/>
      <c r="K18" s="118"/>
      <c r="L18" s="118"/>
      <c r="M18" s="118"/>
      <c r="N18" s="118"/>
      <c r="O18" s="118"/>
      <c r="P18" s="118"/>
    </row>
    <row r="19" spans="1:16" ht="11.25" customHeight="1">
      <c r="A19" s="93">
        <v>13</v>
      </c>
      <c r="B19" s="99" t="str">
        <f>Dat_01!A64</f>
        <v>13/07/2021</v>
      </c>
      <c r="C19" s="100">
        <f>Dat_01!B64</f>
        <v>26.667999999999999</v>
      </c>
      <c r="D19" s="100">
        <f>Dat_01!C64</f>
        <v>21.219000000000001</v>
      </c>
      <c r="E19" s="100">
        <f>Dat_01!D64</f>
        <v>15.77</v>
      </c>
      <c r="F19" s="100">
        <f>Dat_01!H64</f>
        <v>18.378842105299999</v>
      </c>
      <c r="G19" s="100">
        <f>Dat_01!G64</f>
        <v>29.773947368399998</v>
      </c>
      <c r="H19" s="100">
        <f>Dat_01!E64</f>
        <v>25.085999999999999</v>
      </c>
      <c r="J19" s="118"/>
      <c r="K19" s="118"/>
      <c r="L19" s="118"/>
      <c r="M19" s="118"/>
      <c r="N19" s="118"/>
      <c r="O19" s="118"/>
      <c r="P19" s="118"/>
    </row>
    <row r="20" spans="1:16" ht="11.25" customHeight="1">
      <c r="A20" s="93">
        <v>14</v>
      </c>
      <c r="B20" s="99" t="str">
        <f>Dat_01!A65</f>
        <v>14/07/2021</v>
      </c>
      <c r="C20" s="100">
        <f>Dat_01!B65</f>
        <v>27.228000000000002</v>
      </c>
      <c r="D20" s="100">
        <f>Dat_01!C65</f>
        <v>21.667999999999999</v>
      </c>
      <c r="E20" s="100">
        <f>Dat_01!D65</f>
        <v>16.109000000000002</v>
      </c>
      <c r="F20" s="100">
        <f>Dat_01!H65</f>
        <v>18.560421052599999</v>
      </c>
      <c r="G20" s="100">
        <f>Dat_01!G65</f>
        <v>29.244789473699999</v>
      </c>
      <c r="H20" s="100">
        <f>Dat_01!E65</f>
        <v>24.128</v>
      </c>
      <c r="J20" s="118"/>
      <c r="K20" s="118"/>
      <c r="L20" s="118"/>
      <c r="M20" s="118"/>
      <c r="N20" s="118"/>
      <c r="O20" s="118"/>
      <c r="P20" s="118"/>
    </row>
    <row r="21" spans="1:16" ht="11.25" customHeight="1">
      <c r="A21" s="93">
        <v>15</v>
      </c>
      <c r="B21" s="99" t="str">
        <f>Dat_01!A66</f>
        <v>15/07/2021</v>
      </c>
      <c r="C21" s="100">
        <f>Dat_01!B66</f>
        <v>28.309000000000001</v>
      </c>
      <c r="D21" s="100">
        <f>Dat_01!C66</f>
        <v>22.702000000000002</v>
      </c>
      <c r="E21" s="100">
        <f>Dat_01!D66</f>
        <v>17.094000000000001</v>
      </c>
      <c r="F21" s="100">
        <f>Dat_01!H66</f>
        <v>18.191368421100002</v>
      </c>
      <c r="G21" s="100">
        <f>Dat_01!G66</f>
        <v>29.630210526300001</v>
      </c>
      <c r="H21" s="100">
        <f>Dat_01!E66</f>
        <v>23.675000000000001</v>
      </c>
      <c r="J21" s="118"/>
      <c r="K21" s="118"/>
      <c r="L21" s="118"/>
      <c r="M21" s="118"/>
      <c r="N21" s="118"/>
      <c r="O21" s="118"/>
      <c r="P21" s="118"/>
    </row>
    <row r="22" spans="1:16" ht="11.25" customHeight="1">
      <c r="A22" s="93">
        <v>16</v>
      </c>
      <c r="B22" s="99" t="str">
        <f>Dat_01!A67</f>
        <v>16/07/2021</v>
      </c>
      <c r="C22" s="100">
        <f>Dat_01!B67</f>
        <v>30.535</v>
      </c>
      <c r="D22" s="100">
        <f>Dat_01!C67</f>
        <v>24.137</v>
      </c>
      <c r="E22" s="100">
        <f>Dat_01!D67</f>
        <v>17.739000000000001</v>
      </c>
      <c r="F22" s="100">
        <f>Dat_01!H67</f>
        <v>18.2398947368</v>
      </c>
      <c r="G22" s="100">
        <f>Dat_01!G67</f>
        <v>29.729947368400001</v>
      </c>
      <c r="H22" s="100">
        <f>Dat_01!E67</f>
        <v>24.206</v>
      </c>
      <c r="J22" s="118"/>
      <c r="K22" s="118"/>
      <c r="L22" s="118"/>
      <c r="M22" s="118"/>
      <c r="N22" s="118"/>
      <c r="O22" s="118"/>
      <c r="P22" s="118"/>
    </row>
    <row r="23" spans="1:16" ht="11.25" customHeight="1">
      <c r="A23" s="93">
        <v>17</v>
      </c>
      <c r="B23" s="99" t="str">
        <f>Dat_01!A68</f>
        <v>17/07/2021</v>
      </c>
      <c r="C23" s="100">
        <f>Dat_01!B68</f>
        <v>31.571999999999999</v>
      </c>
      <c r="D23" s="100">
        <f>Dat_01!C68</f>
        <v>25.266999999999999</v>
      </c>
      <c r="E23" s="100">
        <f>Dat_01!D68</f>
        <v>18.963000000000001</v>
      </c>
      <c r="F23" s="100">
        <f>Dat_01!H68</f>
        <v>18.635000000000002</v>
      </c>
      <c r="G23" s="100">
        <f>Dat_01!G68</f>
        <v>30.279210526300002</v>
      </c>
      <c r="H23" s="100">
        <f>Dat_01!E68</f>
        <v>24.763999999999999</v>
      </c>
      <c r="J23" s="118"/>
      <c r="K23" s="118"/>
      <c r="L23" s="118"/>
      <c r="M23" s="118"/>
      <c r="N23" s="118"/>
      <c r="O23" s="118"/>
      <c r="P23" s="118"/>
    </row>
    <row r="24" spans="1:16" ht="11.25" customHeight="1">
      <c r="A24" s="93">
        <v>18</v>
      </c>
      <c r="B24" s="99" t="str">
        <f>Dat_01!A69</f>
        <v>18/07/2021</v>
      </c>
      <c r="C24" s="100">
        <f>Dat_01!B69</f>
        <v>31.231999999999999</v>
      </c>
      <c r="D24" s="100">
        <f>Dat_01!C69</f>
        <v>25.315000000000001</v>
      </c>
      <c r="E24" s="100">
        <f>Dat_01!D69</f>
        <v>19.399000000000001</v>
      </c>
      <c r="F24" s="100">
        <f>Dat_01!H69</f>
        <v>18.6634210526</v>
      </c>
      <c r="G24" s="100">
        <f>Dat_01!G69</f>
        <v>30.409421052599999</v>
      </c>
      <c r="H24" s="100">
        <f>Dat_01!E69</f>
        <v>25.338999999999999</v>
      </c>
      <c r="J24" s="118"/>
      <c r="K24" s="118"/>
      <c r="L24" s="118"/>
      <c r="M24" s="118"/>
      <c r="N24" s="118"/>
      <c r="O24" s="118"/>
      <c r="P24" s="118"/>
    </row>
    <row r="25" spans="1:16" ht="11.25" customHeight="1">
      <c r="A25" s="93">
        <v>19</v>
      </c>
      <c r="B25" s="99" t="str">
        <f>Dat_01!A70</f>
        <v>19/07/2021</v>
      </c>
      <c r="C25" s="100">
        <f>Dat_01!B70</f>
        <v>31.358000000000001</v>
      </c>
      <c r="D25" s="100">
        <f>Dat_01!C70</f>
        <v>25.49</v>
      </c>
      <c r="E25" s="100">
        <f>Dat_01!D70</f>
        <v>19.622</v>
      </c>
      <c r="F25" s="100">
        <f>Dat_01!H70</f>
        <v>18.7226315789</v>
      </c>
      <c r="G25" s="100">
        <f>Dat_01!G70</f>
        <v>30.242263157899998</v>
      </c>
      <c r="H25" s="100">
        <f>Dat_01!E70</f>
        <v>25.678000000000001</v>
      </c>
      <c r="J25" s="118"/>
      <c r="K25" s="118"/>
      <c r="L25" s="118"/>
      <c r="M25" s="118"/>
      <c r="N25" s="118"/>
      <c r="O25" s="118"/>
      <c r="P25" s="118"/>
    </row>
    <row r="26" spans="1:16" ht="11.25" customHeight="1">
      <c r="A26" s="93">
        <v>20</v>
      </c>
      <c r="B26" s="99" t="str">
        <f>Dat_01!A71</f>
        <v>20/07/2021</v>
      </c>
      <c r="C26" s="100">
        <f>Dat_01!B71</f>
        <v>31.088000000000001</v>
      </c>
      <c r="D26" s="100">
        <f>Dat_01!C71</f>
        <v>25.405000000000001</v>
      </c>
      <c r="E26" s="100">
        <f>Dat_01!D71</f>
        <v>19.721</v>
      </c>
      <c r="F26" s="100">
        <f>Dat_01!H71</f>
        <v>18.912210526300001</v>
      </c>
      <c r="G26" s="100">
        <f>Dat_01!G71</f>
        <v>29.8994736842</v>
      </c>
      <c r="H26" s="100">
        <f>Dat_01!E71</f>
        <v>26.023</v>
      </c>
      <c r="J26" s="118"/>
      <c r="K26" s="118"/>
      <c r="L26" s="118"/>
      <c r="M26" s="118"/>
      <c r="N26" s="118"/>
      <c r="O26" s="118"/>
      <c r="P26" s="118"/>
    </row>
    <row r="27" spans="1:16" ht="11.25" customHeight="1">
      <c r="A27" s="93">
        <v>21</v>
      </c>
      <c r="B27" s="99" t="str">
        <f>Dat_01!A72</f>
        <v>21/07/2021</v>
      </c>
      <c r="C27" s="100">
        <f>Dat_01!B72</f>
        <v>31.425999999999998</v>
      </c>
      <c r="D27" s="100">
        <f>Dat_01!C72</f>
        <v>25.773</v>
      </c>
      <c r="E27" s="100">
        <f>Dat_01!D72</f>
        <v>20.12</v>
      </c>
      <c r="F27" s="100">
        <f>Dat_01!H72</f>
        <v>18.861105263199999</v>
      </c>
      <c r="G27" s="100">
        <f>Dat_01!G72</f>
        <v>30.130842105300001</v>
      </c>
      <c r="H27" s="100">
        <f>Dat_01!E72</f>
        <v>26.422999999999998</v>
      </c>
      <c r="J27" s="118"/>
      <c r="K27" s="118"/>
      <c r="L27" s="118"/>
      <c r="M27" s="118"/>
      <c r="N27" s="118"/>
      <c r="O27" s="118"/>
      <c r="P27" s="118"/>
    </row>
    <row r="28" spans="1:16" ht="11.25" customHeight="1">
      <c r="A28" s="93">
        <v>22</v>
      </c>
      <c r="B28" s="99" t="str">
        <f>Dat_01!A73</f>
        <v>22/07/2021</v>
      </c>
      <c r="C28" s="100">
        <f>Dat_01!B73</f>
        <v>32.417000000000002</v>
      </c>
      <c r="D28" s="100">
        <f>Dat_01!C73</f>
        <v>26.388999999999999</v>
      </c>
      <c r="E28" s="100">
        <f>Dat_01!D73</f>
        <v>20.36</v>
      </c>
      <c r="F28" s="100">
        <f>Dat_01!H73</f>
        <v>18.802368421099999</v>
      </c>
      <c r="G28" s="100">
        <f>Dat_01!G73</f>
        <v>29.8546842105</v>
      </c>
      <c r="H28" s="100">
        <f>Dat_01!E73</f>
        <v>26.068999999999999</v>
      </c>
      <c r="J28" s="118"/>
      <c r="K28" s="118"/>
      <c r="L28" s="118"/>
      <c r="M28" s="118"/>
      <c r="N28" s="118"/>
      <c r="O28" s="118"/>
      <c r="P28" s="118"/>
    </row>
    <row r="29" spans="1:16" ht="11.25" customHeight="1">
      <c r="A29" s="93">
        <v>23</v>
      </c>
      <c r="B29" s="99" t="str">
        <f>Dat_01!A74</f>
        <v>23/07/2021</v>
      </c>
      <c r="C29" s="100">
        <f>Dat_01!B74</f>
        <v>31.050999999999998</v>
      </c>
      <c r="D29" s="100">
        <f>Dat_01!C74</f>
        <v>25.552</v>
      </c>
      <c r="E29" s="100">
        <f>Dat_01!D74</f>
        <v>20.053000000000001</v>
      </c>
      <c r="F29" s="100">
        <f>Dat_01!H74</f>
        <v>19.119789473699999</v>
      </c>
      <c r="G29" s="100">
        <f>Dat_01!G74</f>
        <v>30.525789473700002</v>
      </c>
      <c r="H29" s="100">
        <f>Dat_01!E74</f>
        <v>26.216999999999999</v>
      </c>
      <c r="J29" s="118"/>
      <c r="K29" s="118"/>
      <c r="L29" s="118"/>
      <c r="M29" s="118"/>
      <c r="N29" s="118"/>
      <c r="O29" s="118"/>
      <c r="P29" s="118"/>
    </row>
    <row r="30" spans="1:16" ht="11.25" customHeight="1">
      <c r="A30" s="93">
        <v>24</v>
      </c>
      <c r="B30" s="99" t="str">
        <f>Dat_01!A75</f>
        <v>24/07/2021</v>
      </c>
      <c r="C30" s="100">
        <f>Dat_01!B75</f>
        <v>29.852</v>
      </c>
      <c r="D30" s="100">
        <f>Dat_01!C75</f>
        <v>24.42</v>
      </c>
      <c r="E30" s="100">
        <f>Dat_01!D75</f>
        <v>18.988</v>
      </c>
      <c r="F30" s="100">
        <f>Dat_01!H75</f>
        <v>19.181578947399998</v>
      </c>
      <c r="G30" s="100">
        <f>Dat_01!G75</f>
        <v>30.387631578899999</v>
      </c>
      <c r="H30" s="100">
        <f>Dat_01!E75</f>
        <v>25.867999999999999</v>
      </c>
      <c r="J30" s="118"/>
      <c r="K30" s="118"/>
      <c r="L30" s="118"/>
      <c r="M30" s="118"/>
      <c r="N30" s="118"/>
      <c r="O30" s="118"/>
      <c r="P30" s="118"/>
    </row>
    <row r="31" spans="1:16" ht="11.25" customHeight="1">
      <c r="A31" s="93">
        <v>25</v>
      </c>
      <c r="B31" s="99" t="str">
        <f>Dat_01!A76</f>
        <v>25/07/2021</v>
      </c>
      <c r="C31" s="100">
        <f>Dat_01!B76</f>
        <v>29.367999999999999</v>
      </c>
      <c r="D31" s="100">
        <f>Dat_01!C76</f>
        <v>24.111999999999998</v>
      </c>
      <c r="E31" s="100">
        <f>Dat_01!D76</f>
        <v>18.856999999999999</v>
      </c>
      <c r="F31" s="100">
        <f>Dat_01!H76</f>
        <v>19.303105263199999</v>
      </c>
      <c r="G31" s="100">
        <f>Dat_01!G76</f>
        <v>30.592105263200001</v>
      </c>
      <c r="H31" s="100">
        <f>Dat_01!E76</f>
        <v>26.071999999999999</v>
      </c>
      <c r="J31" s="118"/>
      <c r="K31" s="118"/>
      <c r="L31" s="118"/>
      <c r="M31" s="118"/>
      <c r="N31" s="118"/>
      <c r="O31" s="118"/>
      <c r="P31" s="118"/>
    </row>
    <row r="32" spans="1:16" ht="11.25" customHeight="1">
      <c r="A32" s="93">
        <v>26</v>
      </c>
      <c r="B32" s="99" t="str">
        <f>Dat_01!A77</f>
        <v>26/07/2021</v>
      </c>
      <c r="C32" s="100">
        <f>Dat_01!B77</f>
        <v>28.337</v>
      </c>
      <c r="D32" s="100">
        <f>Dat_01!C77</f>
        <v>23.323</v>
      </c>
      <c r="E32" s="100">
        <f>Dat_01!D77</f>
        <v>18.309999999999999</v>
      </c>
      <c r="F32" s="100">
        <f>Dat_01!H77</f>
        <v>19.301684210499999</v>
      </c>
      <c r="G32" s="100">
        <f>Dat_01!G77</f>
        <v>30.524684210499998</v>
      </c>
      <c r="H32" s="100">
        <f>Dat_01!E77</f>
        <v>26.725999999999999</v>
      </c>
      <c r="J32" s="118"/>
      <c r="K32" s="118"/>
      <c r="L32" s="118"/>
      <c r="M32" s="118"/>
      <c r="N32" s="118"/>
      <c r="O32" s="118"/>
      <c r="P32" s="118"/>
    </row>
    <row r="33" spans="1:16" ht="11.25" customHeight="1">
      <c r="A33" s="93">
        <v>27</v>
      </c>
      <c r="B33" s="99" t="str">
        <f>Dat_01!A78</f>
        <v>27/07/2021</v>
      </c>
      <c r="C33" s="100">
        <f>Dat_01!B78</f>
        <v>29.95</v>
      </c>
      <c r="D33" s="100">
        <f>Dat_01!C78</f>
        <v>24.212</v>
      </c>
      <c r="E33" s="100">
        <f>Dat_01!D78</f>
        <v>18.472999999999999</v>
      </c>
      <c r="F33" s="100">
        <f>Dat_01!H78</f>
        <v>19.182842105300001</v>
      </c>
      <c r="G33" s="100">
        <f>Dat_01!G78</f>
        <v>30.3455789474</v>
      </c>
      <c r="H33" s="100">
        <f>Dat_01!E78</f>
        <v>27.341000000000001</v>
      </c>
      <c r="J33" s="118"/>
      <c r="K33" s="118"/>
      <c r="L33" s="118"/>
      <c r="M33" s="118"/>
      <c r="N33" s="118"/>
      <c r="O33" s="118"/>
      <c r="P33" s="118"/>
    </row>
    <row r="34" spans="1:16" ht="11.25" customHeight="1">
      <c r="A34" s="93">
        <v>28</v>
      </c>
      <c r="B34" s="99" t="str">
        <f>Dat_01!A79</f>
        <v>28/07/2021</v>
      </c>
      <c r="C34" s="100">
        <f>Dat_01!B79</f>
        <v>29.945</v>
      </c>
      <c r="D34" s="100">
        <f>Dat_01!C79</f>
        <v>24.553999999999998</v>
      </c>
      <c r="E34" s="100">
        <f>Dat_01!D79</f>
        <v>19.164000000000001</v>
      </c>
      <c r="F34" s="100">
        <f>Dat_01!H79</f>
        <v>19.2258421053</v>
      </c>
      <c r="G34" s="100">
        <f>Dat_01!G79</f>
        <v>30.2371052632</v>
      </c>
      <c r="H34" s="100">
        <f>Dat_01!E79</f>
        <v>26.463999999999999</v>
      </c>
      <c r="J34" s="118"/>
      <c r="K34" s="118"/>
      <c r="L34" s="118"/>
      <c r="M34" s="118"/>
      <c r="N34" s="118"/>
      <c r="O34" s="118"/>
      <c r="P34" s="118"/>
    </row>
    <row r="35" spans="1:16" ht="11.25" customHeight="1">
      <c r="A35" s="93">
        <v>29</v>
      </c>
      <c r="B35" s="99" t="str">
        <f>Dat_01!A80</f>
        <v>29/07/2021</v>
      </c>
      <c r="C35" s="100">
        <f>Dat_01!B80</f>
        <v>30.709</v>
      </c>
      <c r="D35" s="100">
        <f>Dat_01!C80</f>
        <v>25.067</v>
      </c>
      <c r="E35" s="100">
        <f>Dat_01!D80</f>
        <v>19.425000000000001</v>
      </c>
      <c r="F35" s="100">
        <f>Dat_01!H80</f>
        <v>19.078368421099999</v>
      </c>
      <c r="G35" s="100">
        <f>Dat_01!G80</f>
        <v>30.2582631579</v>
      </c>
      <c r="H35" s="100">
        <f>Dat_01!E80</f>
        <v>26.972999999999999</v>
      </c>
      <c r="J35" s="118"/>
      <c r="K35" s="118"/>
      <c r="L35" s="118"/>
      <c r="M35" s="118"/>
      <c r="N35" s="118"/>
      <c r="O35" s="118"/>
      <c r="P35" s="118"/>
    </row>
    <row r="36" spans="1:16" ht="11.25" customHeight="1">
      <c r="A36" s="93">
        <v>30</v>
      </c>
      <c r="B36" s="99" t="str">
        <f>Dat_01!A81</f>
        <v>30/07/2021</v>
      </c>
      <c r="C36" s="100">
        <f>Dat_01!B81</f>
        <v>30.036999999999999</v>
      </c>
      <c r="D36" s="100">
        <f>Dat_01!C81</f>
        <v>24.79</v>
      </c>
      <c r="E36" s="100">
        <f>Dat_01!D81</f>
        <v>19.542999999999999</v>
      </c>
      <c r="F36" s="100">
        <f>Dat_01!H81</f>
        <v>19.165315789499999</v>
      </c>
      <c r="G36" s="100">
        <f>Dat_01!G81</f>
        <v>29.127842105300001</v>
      </c>
      <c r="H36" s="100">
        <f>Dat_01!E81</f>
        <v>28.379000000000001</v>
      </c>
      <c r="J36" s="118"/>
      <c r="K36" s="118"/>
      <c r="L36" s="118"/>
      <c r="M36" s="118"/>
      <c r="N36" s="118"/>
      <c r="O36" s="118"/>
      <c r="P36" s="118"/>
    </row>
    <row r="37" spans="1:16" ht="11.25" customHeight="1">
      <c r="A37" s="93">
        <v>31</v>
      </c>
      <c r="B37" s="99"/>
      <c r="C37" s="100"/>
      <c r="D37" s="100"/>
      <c r="E37" s="100"/>
      <c r="F37" s="100"/>
      <c r="G37" s="100"/>
      <c r="H37" s="100"/>
      <c r="J37" s="118"/>
      <c r="K37" s="118"/>
      <c r="L37" s="118"/>
      <c r="M37" s="118"/>
      <c r="N37" s="118"/>
      <c r="O37" s="118"/>
      <c r="P37" s="118"/>
    </row>
    <row r="38" spans="1:16" ht="11.25" customHeight="1">
      <c r="A38" s="93"/>
      <c r="B38" s="101" t="s">
        <v>84</v>
      </c>
      <c r="C38" s="102">
        <f>AVERAGE(C7:C37)</f>
        <v>29.778100000000006</v>
      </c>
      <c r="D38" s="102">
        <f>AVERAGE(D7:D37)</f>
        <v>24.158166666666663</v>
      </c>
      <c r="E38" s="102">
        <f t="shared" ref="E38:F38" si="0">AVERAGE(E7:E37)</f>
        <v>18.538166666666665</v>
      </c>
      <c r="F38" s="102">
        <f t="shared" si="0"/>
        <v>18.55128070176</v>
      </c>
      <c r="G38" s="102">
        <f>AVERAGE(G7:G37)</f>
        <v>29.65166666667</v>
      </c>
      <c r="H38" s="102">
        <f>AVERAGE(H7:H37)</f>
        <v>25.366866666666667</v>
      </c>
      <c r="J38" s="118"/>
      <c r="K38" s="118"/>
      <c r="L38" s="118"/>
      <c r="M38" s="118"/>
      <c r="N38" s="118"/>
      <c r="O38" s="118"/>
      <c r="P38" s="118"/>
    </row>
    <row r="39" spans="1:16" ht="11.25" customHeight="1">
      <c r="C39" s="103"/>
    </row>
    <row r="40" spans="1:16" ht="11.25" customHeight="1">
      <c r="B40" s="94" t="s">
        <v>85</v>
      </c>
    </row>
    <row r="41" spans="1:16" ht="34.5" customHeight="1">
      <c r="B41" s="97"/>
      <c r="C41" s="98" t="s">
        <v>75</v>
      </c>
    </row>
    <row r="42" spans="1:16" ht="11.25" customHeight="1">
      <c r="A42" s="104" t="s">
        <v>86</v>
      </c>
      <c r="B42" s="99">
        <v>42613</v>
      </c>
      <c r="C42" s="105">
        <f>Dat_01!B94</f>
        <v>21177.253561983998</v>
      </c>
    </row>
    <row r="43" spans="1:16" ht="11.25" customHeight="1">
      <c r="A43" s="104" t="s">
        <v>87</v>
      </c>
      <c r="B43" s="99">
        <v>42643</v>
      </c>
      <c r="C43" s="105">
        <f>Dat_01!B95</f>
        <v>19936.18443252</v>
      </c>
    </row>
    <row r="44" spans="1:16" ht="11.25" customHeight="1">
      <c r="A44" s="104" t="s">
        <v>88</v>
      </c>
      <c r="B44" s="99">
        <v>42674</v>
      </c>
      <c r="C44" s="105">
        <f>Dat_01!B96</f>
        <v>20155.46354927</v>
      </c>
    </row>
    <row r="45" spans="1:16" ht="11.25" customHeight="1">
      <c r="A45" s="104" t="s">
        <v>89</v>
      </c>
      <c r="B45" s="99">
        <v>42704</v>
      </c>
      <c r="C45" s="105">
        <f>Dat_01!B97</f>
        <v>20817.226544469999</v>
      </c>
    </row>
    <row r="46" spans="1:16" ht="11.25" customHeight="1">
      <c r="A46" s="104" t="s">
        <v>90</v>
      </c>
      <c r="B46" s="99">
        <v>42735</v>
      </c>
      <c r="C46" s="105">
        <f>Dat_01!B98</f>
        <v>20907.164036049999</v>
      </c>
    </row>
    <row r="47" spans="1:16" ht="11.25" customHeight="1">
      <c r="A47" s="104" t="s">
        <v>91</v>
      </c>
      <c r="B47" s="99">
        <v>42766</v>
      </c>
      <c r="C47" s="105">
        <f>Dat_01!B99</f>
        <v>22577.217376982</v>
      </c>
    </row>
    <row r="48" spans="1:16" ht="11.25" customHeight="1">
      <c r="A48" s="104" t="s">
        <v>92</v>
      </c>
      <c r="B48" s="99">
        <v>42794</v>
      </c>
      <c r="C48" s="105">
        <f>Dat_01!B100</f>
        <v>19840.085661852001</v>
      </c>
    </row>
    <row r="49" spans="1:3" ht="11.25" customHeight="1">
      <c r="A49" s="104" t="s">
        <v>93</v>
      </c>
      <c r="B49" s="99">
        <v>42825</v>
      </c>
      <c r="C49" s="105">
        <f>Dat_01!B101</f>
        <v>19808.362302358</v>
      </c>
    </row>
    <row r="50" spans="1:3" ht="11.25" customHeight="1">
      <c r="A50" s="104" t="s">
        <v>94</v>
      </c>
      <c r="B50" s="99">
        <v>42855</v>
      </c>
      <c r="C50" s="105">
        <f>Dat_01!B102</f>
        <v>16160.449329384001</v>
      </c>
    </row>
    <row r="51" spans="1:3" ht="11.25" customHeight="1">
      <c r="A51" s="104" t="s">
        <v>87</v>
      </c>
      <c r="B51" s="99">
        <v>42886</v>
      </c>
      <c r="C51" s="105">
        <f>Dat_01!B103</f>
        <v>17368.389882903</v>
      </c>
    </row>
    <row r="52" spans="1:3" ht="11.25" customHeight="1">
      <c r="A52" s="104" t="s">
        <v>94</v>
      </c>
      <c r="B52" s="99">
        <v>42916</v>
      </c>
      <c r="C52" s="105">
        <f>Dat_01!B104</f>
        <v>18354.280841045998</v>
      </c>
    </row>
    <row r="53" spans="1:3" ht="11.25" customHeight="1">
      <c r="A53" s="104" t="s">
        <v>86</v>
      </c>
      <c r="B53" s="99">
        <v>42947</v>
      </c>
      <c r="C53" s="105">
        <f>Dat_01!B105</f>
        <v>21944.759355194001</v>
      </c>
    </row>
    <row r="54" spans="1:3" ht="11.25" customHeight="1">
      <c r="A54" s="104" t="s">
        <v>86</v>
      </c>
      <c r="B54" s="99">
        <v>42978</v>
      </c>
      <c r="C54" s="105">
        <f>Dat_01!B106</f>
        <v>20740.560149403998</v>
      </c>
    </row>
    <row r="55" spans="1:3" ht="11.25" customHeight="1">
      <c r="A55" s="104" t="s">
        <v>87</v>
      </c>
      <c r="B55" s="99">
        <v>43008</v>
      </c>
      <c r="C55" s="105">
        <f>Dat_01!B107</f>
        <v>19375.491099671999</v>
      </c>
    </row>
    <row r="56" spans="1:3" ht="11.25" customHeight="1">
      <c r="A56" s="104" t="s">
        <v>88</v>
      </c>
      <c r="B56" s="99">
        <v>43039</v>
      </c>
      <c r="C56" s="105">
        <f>Dat_01!B108</f>
        <v>19599.735349332001</v>
      </c>
    </row>
    <row r="57" spans="1:3" ht="11.25" customHeight="1">
      <c r="A57" s="104" t="s">
        <v>89</v>
      </c>
      <c r="B57" s="99">
        <v>43069</v>
      </c>
      <c r="C57" s="105">
        <f>Dat_01!B109</f>
        <v>19640.472718157998</v>
      </c>
    </row>
    <row r="58" spans="1:3" ht="11.25" customHeight="1">
      <c r="A58" s="104" t="s">
        <v>90</v>
      </c>
      <c r="B58" s="99">
        <v>43100</v>
      </c>
      <c r="C58" s="105">
        <f>Dat_01!B110</f>
        <v>21286.840357445999</v>
      </c>
    </row>
    <row r="59" spans="1:3" ht="11.25" customHeight="1">
      <c r="A59" s="104" t="s">
        <v>91</v>
      </c>
      <c r="B59" s="99">
        <v>43131</v>
      </c>
      <c r="C59" s="105">
        <f>Dat_01!B111</f>
        <v>22742.35439959</v>
      </c>
    </row>
    <row r="60" spans="1:3" ht="11.25" customHeight="1">
      <c r="A60" s="104" t="s">
        <v>92</v>
      </c>
      <c r="B60" s="99">
        <v>43159</v>
      </c>
      <c r="C60" s="105">
        <f>Dat_01!B112</f>
        <v>19211.184779914001</v>
      </c>
    </row>
    <row r="61" spans="1:3" ht="11.25" customHeight="1">
      <c r="A61" s="104" t="s">
        <v>93</v>
      </c>
      <c r="B61" s="99">
        <v>43190</v>
      </c>
      <c r="C61" s="105">
        <f>Dat_01!B113</f>
        <v>20731.199290640001</v>
      </c>
    </row>
    <row r="62" spans="1:3" ht="11.25" customHeight="1">
      <c r="A62" s="104" t="s">
        <v>94</v>
      </c>
      <c r="B62" s="99">
        <v>43220</v>
      </c>
      <c r="C62" s="105">
        <f>Dat_01!B114</f>
        <v>18906.353817296</v>
      </c>
    </row>
    <row r="63" spans="1:3" ht="11.25" customHeight="1">
      <c r="A63" s="104" t="s">
        <v>87</v>
      </c>
      <c r="B63" s="99">
        <v>43251</v>
      </c>
      <c r="C63" s="105">
        <f>Dat_01!B115</f>
        <v>19213.119055023999</v>
      </c>
    </row>
    <row r="64" spans="1:3" ht="11.25" customHeight="1">
      <c r="A64" s="104" t="s">
        <v>94</v>
      </c>
      <c r="B64" s="99">
        <v>43281</v>
      </c>
      <c r="C64" s="105">
        <f>Dat_01!B116</f>
        <v>19501.520807016001</v>
      </c>
    </row>
    <row r="65" spans="1:4" ht="11.25" customHeight="1">
      <c r="A65" s="104" t="s">
        <v>86</v>
      </c>
      <c r="B65" s="99">
        <v>43312</v>
      </c>
      <c r="C65" s="105">
        <f>Dat_01!B117</f>
        <v>21383.287513809999</v>
      </c>
    </row>
    <row r="66" spans="1:4" ht="11.25" customHeight="1">
      <c r="A66" s="104" t="s">
        <v>86</v>
      </c>
      <c r="B66" s="106">
        <v>43343</v>
      </c>
      <c r="C66" s="107">
        <f>Dat_01!B118</f>
        <v>0</v>
      </c>
    </row>
    <row r="68" spans="1:4" ht="11.25" customHeight="1">
      <c r="B68" s="94" t="s">
        <v>10</v>
      </c>
    </row>
    <row r="69" spans="1:4" ht="45.75" customHeight="1">
      <c r="B69" s="97" t="s">
        <v>95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01/07/2021</v>
      </c>
      <c r="C70" s="105">
        <f>Dat_01!B129</f>
        <v>32939.058400000002</v>
      </c>
      <c r="D70" s="105">
        <f>Dat_01!D129</f>
        <v>700.245930208</v>
      </c>
    </row>
    <row r="71" spans="1:4" ht="11.25" customHeight="1">
      <c r="A71" s="93">
        <v>2</v>
      </c>
      <c r="B71" s="99" t="str">
        <f>Dat_01!A130</f>
        <v>02/07/2021</v>
      </c>
      <c r="C71" s="105">
        <f>Dat_01!B130</f>
        <v>33428.572919999999</v>
      </c>
      <c r="D71" s="105">
        <f>Dat_01!D130</f>
        <v>705.24819944800004</v>
      </c>
    </row>
    <row r="72" spans="1:4" ht="11.25" customHeight="1">
      <c r="A72" s="93">
        <v>3</v>
      </c>
      <c r="B72" s="99" t="str">
        <f>Dat_01!A131</f>
        <v>03/07/2021</v>
      </c>
      <c r="C72" s="105">
        <f>Dat_01!B131</f>
        <v>29746.251</v>
      </c>
      <c r="D72" s="105">
        <f>Dat_01!D131</f>
        <v>642.04993651200004</v>
      </c>
    </row>
    <row r="73" spans="1:4" ht="11.25" customHeight="1">
      <c r="A73" s="93">
        <v>4</v>
      </c>
      <c r="B73" s="99" t="str">
        <f>Dat_01!A132</f>
        <v>04/07/2021</v>
      </c>
      <c r="C73" s="105">
        <f>Dat_01!B132</f>
        <v>29074.957999999999</v>
      </c>
      <c r="D73" s="105">
        <f>Dat_01!D132</f>
        <v>601.85114001600004</v>
      </c>
    </row>
    <row r="74" spans="1:4" ht="11.25" customHeight="1">
      <c r="A74" s="93">
        <v>5</v>
      </c>
      <c r="B74" s="99" t="str">
        <f>Dat_01!A133</f>
        <v>05/07/2021</v>
      </c>
      <c r="C74" s="105">
        <f>Dat_01!B133</f>
        <v>34575.375</v>
      </c>
      <c r="D74" s="105">
        <f>Dat_01!D133</f>
        <v>708.74793440799999</v>
      </c>
    </row>
    <row r="75" spans="1:4" ht="11.25" customHeight="1">
      <c r="A75" s="93">
        <v>6</v>
      </c>
      <c r="B75" s="99" t="str">
        <f>Dat_01!A134</f>
        <v>06/07/2021</v>
      </c>
      <c r="C75" s="105">
        <f>Dat_01!B134</f>
        <v>34119.241399999999</v>
      </c>
      <c r="D75" s="105">
        <f>Dat_01!D134</f>
        <v>717.59757251200006</v>
      </c>
    </row>
    <row r="76" spans="1:4" ht="11.25" customHeight="1">
      <c r="A76" s="93">
        <v>7</v>
      </c>
      <c r="B76" s="99" t="str">
        <f>Dat_01!A135</f>
        <v>07/07/2021</v>
      </c>
      <c r="C76" s="105">
        <f>Dat_01!B135</f>
        <v>32615.325000000001</v>
      </c>
      <c r="D76" s="105">
        <f>Dat_01!D135</f>
        <v>701.15940800800001</v>
      </c>
    </row>
    <row r="77" spans="1:4" ht="11.25" customHeight="1">
      <c r="A77" s="93">
        <v>8</v>
      </c>
      <c r="B77" s="99" t="str">
        <f>Dat_01!A136</f>
        <v>08/07/2021</v>
      </c>
      <c r="C77" s="105">
        <f>Dat_01!B136</f>
        <v>32476.968000000001</v>
      </c>
      <c r="D77" s="105">
        <f>Dat_01!D136</f>
        <v>695.670429528</v>
      </c>
    </row>
    <row r="78" spans="1:4" ht="11.25" customHeight="1">
      <c r="A78" s="93">
        <v>9</v>
      </c>
      <c r="B78" s="99" t="str">
        <f>Dat_01!A137</f>
        <v>09/07/2021</v>
      </c>
      <c r="C78" s="105">
        <f>Dat_01!B137</f>
        <v>32409.33</v>
      </c>
      <c r="D78" s="105">
        <f>Dat_01!D137</f>
        <v>688.10223200799999</v>
      </c>
    </row>
    <row r="79" spans="1:4" ht="11.25" customHeight="1">
      <c r="A79" s="93">
        <v>10</v>
      </c>
      <c r="B79" s="99" t="str">
        <f>Dat_01!A138</f>
        <v>10/07/2021</v>
      </c>
      <c r="C79" s="105">
        <f>Dat_01!B138</f>
        <v>29261.526399999999</v>
      </c>
      <c r="D79" s="105">
        <f>Dat_01!D138</f>
        <v>634.98754291199998</v>
      </c>
    </row>
    <row r="80" spans="1:4" ht="11.25" customHeight="1">
      <c r="A80" s="93">
        <v>11</v>
      </c>
      <c r="B80" s="99" t="str">
        <f>Dat_01!A139</f>
        <v>11/07/2021</v>
      </c>
      <c r="C80" s="105">
        <f>Dat_01!B139</f>
        <v>29975.9362</v>
      </c>
      <c r="D80" s="105">
        <f>Dat_01!D139</f>
        <v>619.53166908000003</v>
      </c>
    </row>
    <row r="81" spans="1:4" ht="11.25" customHeight="1">
      <c r="A81" s="93">
        <v>12</v>
      </c>
      <c r="B81" s="99" t="str">
        <f>Dat_01!A140</f>
        <v>12/07/2021</v>
      </c>
      <c r="C81" s="105">
        <f>Dat_01!B140</f>
        <v>34676.314400000003</v>
      </c>
      <c r="D81" s="105">
        <f>Dat_01!D140</f>
        <v>713.10576691200004</v>
      </c>
    </row>
    <row r="82" spans="1:4" ht="11.25" customHeight="1">
      <c r="A82" s="93">
        <v>13</v>
      </c>
      <c r="B82" s="99" t="str">
        <f>Dat_01!A141</f>
        <v>13/07/2021</v>
      </c>
      <c r="C82" s="105">
        <f>Dat_01!B141</f>
        <v>32103.839</v>
      </c>
      <c r="D82" s="105">
        <f>Dat_01!D141</f>
        <v>691.77230600799999</v>
      </c>
    </row>
    <row r="83" spans="1:4" ht="11.25" customHeight="1">
      <c r="A83" s="93">
        <v>14</v>
      </c>
      <c r="B83" s="99" t="str">
        <f>Dat_01!A142</f>
        <v>14/07/2021</v>
      </c>
      <c r="C83" s="105">
        <f>Dat_01!B142</f>
        <v>32522.16</v>
      </c>
      <c r="D83" s="105">
        <f>Dat_01!D142</f>
        <v>694.95983651200004</v>
      </c>
    </row>
    <row r="84" spans="1:4" ht="11.25" customHeight="1">
      <c r="A84" s="93">
        <v>15</v>
      </c>
      <c r="B84" s="99" t="str">
        <f>Dat_01!A143</f>
        <v>15/07/2021</v>
      </c>
      <c r="C84" s="105">
        <f>Dat_01!B143</f>
        <v>32768.46976</v>
      </c>
      <c r="D84" s="105">
        <f>Dat_01!D143</f>
        <v>701.53391256800001</v>
      </c>
    </row>
    <row r="85" spans="1:4" ht="11.25" customHeight="1">
      <c r="A85" s="93">
        <v>16</v>
      </c>
      <c r="B85" s="99" t="str">
        <f>Dat_01!A144</f>
        <v>16/07/2021</v>
      </c>
      <c r="C85" s="105">
        <f>Dat_01!B144</f>
        <v>33317.733</v>
      </c>
      <c r="D85" s="105">
        <f>Dat_01!D144</f>
        <v>702.40159071200003</v>
      </c>
    </row>
    <row r="86" spans="1:4" ht="11.25" customHeight="1">
      <c r="A86" s="93">
        <v>17</v>
      </c>
      <c r="B86" s="99" t="str">
        <f>Dat_01!A145</f>
        <v>17/07/2021</v>
      </c>
      <c r="C86" s="105">
        <f>Dat_01!B145</f>
        <v>30225.397000000001</v>
      </c>
      <c r="D86" s="105">
        <f>Dat_01!D145</f>
        <v>656.69520051200004</v>
      </c>
    </row>
    <row r="87" spans="1:4" ht="11.25" customHeight="1">
      <c r="A87" s="93">
        <v>18</v>
      </c>
      <c r="B87" s="99" t="str">
        <f>Dat_01!A146</f>
        <v>18/07/2021</v>
      </c>
      <c r="C87" s="105">
        <f>Dat_01!B146</f>
        <v>29500.330999999998</v>
      </c>
      <c r="D87" s="105">
        <f>Dat_01!D146</f>
        <v>611.649334856</v>
      </c>
    </row>
    <row r="88" spans="1:4" ht="11.25" customHeight="1">
      <c r="A88" s="93">
        <v>19</v>
      </c>
      <c r="B88" s="99" t="str">
        <f>Dat_01!A147</f>
        <v>19/07/2021</v>
      </c>
      <c r="C88" s="105">
        <f>Dat_01!B147</f>
        <v>34919.137999999999</v>
      </c>
      <c r="D88" s="105">
        <f>Dat_01!D147</f>
        <v>719.79351751199999</v>
      </c>
    </row>
    <row r="89" spans="1:4" ht="11.25" customHeight="1">
      <c r="A89" s="93">
        <v>20</v>
      </c>
      <c r="B89" s="99" t="str">
        <f>Dat_01!A148</f>
        <v>20/07/2021</v>
      </c>
      <c r="C89" s="105">
        <f>Dat_01!B148</f>
        <v>35077.489000000001</v>
      </c>
      <c r="D89" s="105">
        <f>Dat_01!D148</f>
        <v>735.75851701600004</v>
      </c>
    </row>
    <row r="90" spans="1:4" ht="11.25" customHeight="1">
      <c r="A90" s="93">
        <v>21</v>
      </c>
      <c r="B90" s="99" t="str">
        <f>Dat_01!A149</f>
        <v>21/07/2021</v>
      </c>
      <c r="C90" s="105">
        <f>Dat_01!B149</f>
        <v>35825.313000000002</v>
      </c>
      <c r="D90" s="105">
        <f>Dat_01!D149</f>
        <v>745.827736104</v>
      </c>
    </row>
    <row r="91" spans="1:4" ht="11.25" customHeight="1">
      <c r="A91" s="93">
        <v>22</v>
      </c>
      <c r="B91" s="99" t="str">
        <f>Dat_01!A150</f>
        <v>22/07/2021</v>
      </c>
      <c r="C91" s="105">
        <f>Dat_01!B150</f>
        <v>36455.470999999998</v>
      </c>
      <c r="D91" s="105">
        <f>Dat_01!D150</f>
        <v>756.29595701599999</v>
      </c>
    </row>
    <row r="92" spans="1:4" ht="11.25" customHeight="1">
      <c r="A92" s="93">
        <v>23</v>
      </c>
      <c r="B92" s="99" t="str">
        <f>Dat_01!A151</f>
        <v>23/07/2021</v>
      </c>
      <c r="C92" s="105">
        <f>Dat_01!B151</f>
        <v>36061.769999999997</v>
      </c>
      <c r="D92" s="105">
        <f>Dat_01!D151</f>
        <v>749.64656200800005</v>
      </c>
    </row>
    <row r="93" spans="1:4" ht="11.25" customHeight="1">
      <c r="A93" s="93">
        <v>24</v>
      </c>
      <c r="B93" s="99" t="str">
        <f>Dat_01!A152</f>
        <v>24/07/2021</v>
      </c>
      <c r="C93" s="105">
        <f>Dat_01!B152</f>
        <v>30656.329000000002</v>
      </c>
      <c r="D93" s="105">
        <f>Dat_01!D152</f>
        <v>657.59207200799995</v>
      </c>
    </row>
    <row r="94" spans="1:4" ht="11.25" customHeight="1">
      <c r="A94" s="93">
        <v>25</v>
      </c>
      <c r="B94" s="99" t="str">
        <f>Dat_01!A153</f>
        <v>25/07/2021</v>
      </c>
      <c r="C94" s="105">
        <f>Dat_01!B153</f>
        <v>28998.832999999999</v>
      </c>
      <c r="D94" s="105">
        <f>Dat_01!D153</f>
        <v>599.77516051199996</v>
      </c>
    </row>
    <row r="95" spans="1:4" ht="11.25" customHeight="1">
      <c r="A95" s="93">
        <v>26</v>
      </c>
      <c r="B95" s="99" t="str">
        <f>Dat_01!A154</f>
        <v>26/07/2021</v>
      </c>
      <c r="C95" s="105">
        <f>Dat_01!B154</f>
        <v>32850.159399999997</v>
      </c>
      <c r="D95" s="105">
        <f>Dat_01!D154</f>
        <v>690.92012</v>
      </c>
    </row>
    <row r="96" spans="1:4" ht="11.25" customHeight="1">
      <c r="A96" s="93">
        <v>27</v>
      </c>
      <c r="B96" s="99" t="str">
        <f>Dat_01!A155</f>
        <v>27/07/2021</v>
      </c>
      <c r="C96" s="105">
        <f>Dat_01!B155</f>
        <v>33875.000399999997</v>
      </c>
      <c r="D96" s="105">
        <f>Dat_01!D155</f>
        <v>713.84134909600004</v>
      </c>
    </row>
    <row r="97" spans="1:9" ht="11.25" customHeight="1">
      <c r="A97" s="93">
        <v>28</v>
      </c>
      <c r="B97" s="99" t="str">
        <f>Dat_01!A156</f>
        <v>28/07/2021</v>
      </c>
      <c r="C97" s="105">
        <f>Dat_01!B156</f>
        <v>34478.578269999998</v>
      </c>
      <c r="D97" s="105">
        <f>Dat_01!D156</f>
        <v>726.418003838</v>
      </c>
    </row>
    <row r="98" spans="1:9" ht="11.25" customHeight="1">
      <c r="A98" s="93">
        <v>29</v>
      </c>
      <c r="B98" s="99" t="str">
        <f>Dat_01!A157</f>
        <v>29/07/2021</v>
      </c>
      <c r="C98" s="105">
        <f>Dat_01!B157</f>
        <v>34970.576000000001</v>
      </c>
      <c r="D98" s="105">
        <f>Dat_01!D157</f>
        <v>734.47172451200004</v>
      </c>
    </row>
    <row r="99" spans="1:9" ht="11.25" customHeight="1">
      <c r="A99" s="93">
        <v>30</v>
      </c>
      <c r="B99" s="99" t="str">
        <f>Dat_01!A158</f>
        <v>30/07/2021</v>
      </c>
      <c r="C99" s="105">
        <f>Dat_01!B158</f>
        <v>34513.421399999999</v>
      </c>
      <c r="D99" s="105">
        <f>Dat_01!D158</f>
        <v>728.00711521599999</v>
      </c>
    </row>
    <row r="100" spans="1:9" ht="11.25" customHeight="1">
      <c r="A100" s="93">
        <v>31</v>
      </c>
      <c r="B100" s="99" t="str">
        <f>Dat_01!A159</f>
        <v>31/07/2021</v>
      </c>
      <c r="C100" s="105">
        <f>Dat_01!B159</f>
        <v>29290.884794000001</v>
      </c>
      <c r="D100" s="105">
        <f>Dat_01!D159</f>
        <v>637.62973625200004</v>
      </c>
    </row>
    <row r="101" spans="1:9" ht="11.25" customHeight="1">
      <c r="A101" s="93"/>
      <c r="B101" s="101" t="s">
        <v>96</v>
      </c>
      <c r="C101" s="108">
        <f>MAX(C70:C100)</f>
        <v>36455.470999999998</v>
      </c>
      <c r="D101" s="108">
        <f>MAX(D70:D100)</f>
        <v>756.29595701599999</v>
      </c>
      <c r="E101" s="130"/>
      <c r="F101" s="120"/>
    </row>
    <row r="103" spans="1:9" ht="11.25" customHeight="1">
      <c r="B103" s="94" t="s">
        <v>97</v>
      </c>
    </row>
    <row r="104" spans="1:9" ht="11.25" customHeight="1">
      <c r="B104" s="97"/>
      <c r="C104" s="109" t="s">
        <v>14</v>
      </c>
      <c r="D104" s="109" t="s">
        <v>13</v>
      </c>
      <c r="E104" s="109"/>
      <c r="F104" s="109" t="s">
        <v>12</v>
      </c>
      <c r="G104" s="97" t="s">
        <v>11</v>
      </c>
    </row>
    <row r="105" spans="1:9" ht="11.25" customHeight="1">
      <c r="B105" s="110" t="str">
        <f>Dat_01!A183</f>
        <v>Histórico</v>
      </c>
      <c r="C105" s="111">
        <f>Dat_01!D179</f>
        <v>41318</v>
      </c>
      <c r="D105" s="111">
        <f>Dat_01!B179</f>
        <v>45450</v>
      </c>
      <c r="E105" s="111"/>
      <c r="F105" s="112" t="str">
        <f>Dat_01!D183</f>
        <v>19 julio 2010 (13:26 h)</v>
      </c>
      <c r="G105" s="112" t="str">
        <f>Dat_01!E183</f>
        <v>17 diciembre 2007 (18:53 h)</v>
      </c>
    </row>
    <row r="106" spans="1:9" ht="11.25" customHeight="1">
      <c r="B106" s="110"/>
      <c r="C106" s="111"/>
      <c r="D106" s="111"/>
      <c r="E106" s="111"/>
      <c r="F106" s="112"/>
      <c r="G106" s="112"/>
    </row>
    <row r="107" spans="1:9" ht="11.25" customHeight="1">
      <c r="B107" s="110">
        <f>Dat_01!A185</f>
        <v>2020</v>
      </c>
      <c r="C107" s="111">
        <f>Dat_01!D173</f>
        <v>38972</v>
      </c>
      <c r="D107" s="111">
        <f>Dat_01!B173</f>
        <v>40423</v>
      </c>
      <c r="E107" s="111"/>
      <c r="F107" s="112" t="str">
        <f>Dat_01!D185</f>
        <v>30 julio (13:54 h)</v>
      </c>
      <c r="G107" s="112" t="str">
        <f>Dat_01!E185</f>
        <v>20 enero (20:22 h)</v>
      </c>
    </row>
    <row r="108" spans="1:9" ht="11.25" customHeight="1">
      <c r="B108" s="110">
        <f>Dat_01!A186</f>
        <v>2021</v>
      </c>
      <c r="C108" s="111">
        <f>Dat_01!D174</f>
        <v>37385</v>
      </c>
      <c r="D108" s="111">
        <f>Dat_01!B174</f>
        <v>42225</v>
      </c>
      <c r="E108" s="111"/>
      <c r="F108" s="112" t="str">
        <f>Dat_01!D186</f>
        <v>22 julio (14:43 h)</v>
      </c>
      <c r="G108" s="112" t="str">
        <f>Dat_01!E186</f>
        <v>8 enero (14:05 h)</v>
      </c>
    </row>
    <row r="109" spans="1:9" ht="11.25" customHeight="1">
      <c r="B109" s="113" t="str">
        <f>Dat_01!A187</f>
        <v>jul-21</v>
      </c>
      <c r="C109" s="114">
        <f>Dat_01!B166</f>
        <v>37385</v>
      </c>
      <c r="D109" s="114"/>
      <c r="E109" s="114"/>
      <c r="F109" s="115" t="str">
        <f>Dat_01!D187</f>
        <v>22 julio (14:43 h)</v>
      </c>
      <c r="G109" s="115"/>
      <c r="H109" s="129">
        <v>38972</v>
      </c>
      <c r="I109" s="131">
        <f>(C109/H109-1)*100</f>
        <v>-4.0721543672380118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6" t="s">
        <v>4</v>
      </c>
      <c r="D112" s="116" t="s">
        <v>0</v>
      </c>
      <c r="E112" s="116" t="s">
        <v>22</v>
      </c>
      <c r="F112" s="116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J</v>
      </c>
      <c r="B113" s="99" t="str">
        <f>Dat_01!A33</f>
        <v>Julio 2020</v>
      </c>
      <c r="C113" s="100">
        <f>Dat_01!C33*100</f>
        <v>-3.3320000000000003</v>
      </c>
      <c r="D113" s="100">
        <f>Dat_01!D33*100</f>
        <v>0.248</v>
      </c>
      <c r="E113" s="100">
        <f>Dat_01!E33*100</f>
        <v>0.755</v>
      </c>
      <c r="F113" s="100">
        <f>Dat_01!F33*100</f>
        <v>-4.335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A</v>
      </c>
      <c r="B114" s="99" t="str">
        <f>Dat_01!A34</f>
        <v>Agosto 2020</v>
      </c>
      <c r="C114" s="100">
        <f>Dat_01!C34*100</f>
        <v>-2.0619999999999998</v>
      </c>
      <c r="D114" s="100">
        <f>Dat_01!D34*100</f>
        <v>6.5000000000000002E-2</v>
      </c>
      <c r="E114" s="100">
        <f>Dat_01!E34*100</f>
        <v>0.80800000000000005</v>
      </c>
      <c r="F114" s="100">
        <f>Dat_01!F34*100</f>
        <v>-2.9350000000000001</v>
      </c>
    </row>
    <row r="115" spans="1:6" ht="11.25" customHeight="1">
      <c r="A115" s="104" t="str">
        <f t="shared" si="1"/>
        <v>S</v>
      </c>
      <c r="B115" s="99" t="str">
        <f>Dat_01!A35</f>
        <v>Septiembre 2020</v>
      </c>
      <c r="C115" s="100">
        <f>Dat_01!C35*100</f>
        <v>-2.8119999999999998</v>
      </c>
      <c r="D115" s="100">
        <f>Dat_01!D35*100</f>
        <v>0.82799999999999996</v>
      </c>
      <c r="E115" s="100">
        <f>Dat_01!E35*100</f>
        <v>0.45799999999999996</v>
      </c>
      <c r="F115" s="100">
        <f>Dat_01!F35*100</f>
        <v>-4.0979999999999999</v>
      </c>
    </row>
    <row r="116" spans="1:6" ht="11.25" customHeight="1">
      <c r="A116" s="104" t="str">
        <f t="shared" si="1"/>
        <v>O</v>
      </c>
      <c r="B116" s="99" t="str">
        <f>Dat_01!A36</f>
        <v>Octubre 2020</v>
      </c>
      <c r="C116" s="100">
        <f>Dat_01!C36*100</f>
        <v>-2.7570000000000001</v>
      </c>
      <c r="D116" s="100">
        <f>Dat_01!D36*100</f>
        <v>-1.038</v>
      </c>
      <c r="E116" s="100">
        <f>Dat_01!E36*100</f>
        <v>-1.073</v>
      </c>
      <c r="F116" s="100">
        <f>Dat_01!F36*100</f>
        <v>-0.64599999999999991</v>
      </c>
    </row>
    <row r="117" spans="1:6" ht="11.25" customHeight="1">
      <c r="A117" s="104" t="str">
        <f t="shared" si="1"/>
        <v>N</v>
      </c>
      <c r="B117" s="99" t="str">
        <f>Dat_01!A37</f>
        <v>Noviembre 2020</v>
      </c>
      <c r="C117" s="100">
        <f>Dat_01!C37*100</f>
        <v>-5.6529999999999996</v>
      </c>
      <c r="D117" s="100">
        <f>Dat_01!D37*100</f>
        <v>0.13600000000000001</v>
      </c>
      <c r="E117" s="100">
        <f>Dat_01!E37*100</f>
        <v>-2.452</v>
      </c>
      <c r="F117" s="100">
        <f>Dat_01!F37*100</f>
        <v>-3.3369999999999997</v>
      </c>
    </row>
    <row r="118" spans="1:6" ht="11.25" customHeight="1">
      <c r="A118" s="104" t="str">
        <f t="shared" si="1"/>
        <v>D</v>
      </c>
      <c r="B118" s="99" t="str">
        <f>Dat_01!A38</f>
        <v>Diciembre 2020</v>
      </c>
      <c r="C118" s="100">
        <f>Dat_01!C38*100</f>
        <v>1.8159999999999998</v>
      </c>
      <c r="D118" s="100">
        <f>Dat_01!D38*100</f>
        <v>-0.08</v>
      </c>
      <c r="E118" s="100">
        <f>Dat_01!E38*100</f>
        <v>1.3959999999999999</v>
      </c>
      <c r="F118" s="100">
        <f>Dat_01!F38*100</f>
        <v>0.5</v>
      </c>
    </row>
    <row r="119" spans="1:6" ht="11.25" customHeight="1">
      <c r="A119" s="104" t="str">
        <f t="shared" si="1"/>
        <v>E</v>
      </c>
      <c r="B119" s="99" t="str">
        <f>Dat_01!A39</f>
        <v>Enero 2021</v>
      </c>
      <c r="C119" s="100">
        <f>Dat_01!C39*100</f>
        <v>0.73099999999999998</v>
      </c>
      <c r="D119" s="100">
        <f>Dat_01!D39*100</f>
        <v>-1.506</v>
      </c>
      <c r="E119" s="100">
        <f>Dat_01!E39*100</f>
        <v>1.78</v>
      </c>
      <c r="F119" s="100">
        <f>Dat_01!F39*100</f>
        <v>0.45700000000000002</v>
      </c>
    </row>
    <row r="120" spans="1:6" ht="11.25" customHeight="1">
      <c r="A120" s="104" t="str">
        <f t="shared" si="1"/>
        <v>F</v>
      </c>
      <c r="B120" s="99" t="str">
        <f>Dat_01!A40</f>
        <v>Febrero 2021</v>
      </c>
      <c r="C120" s="100">
        <f>Dat_01!C40*100</f>
        <v>-3.17</v>
      </c>
      <c r="D120" s="100">
        <f>Dat_01!D40*100</f>
        <v>0.34399999999999997</v>
      </c>
      <c r="E120" s="100">
        <f>Dat_01!E40*100</f>
        <v>1.431</v>
      </c>
      <c r="F120" s="100">
        <f>Dat_01!F40*100</f>
        <v>-4.9450000000000003</v>
      </c>
    </row>
    <row r="121" spans="1:6" ht="11.25" customHeight="1">
      <c r="A121" s="104" t="str">
        <f t="shared" si="1"/>
        <v>M</v>
      </c>
      <c r="B121" s="99" t="str">
        <f>Dat_01!A41</f>
        <v>Marzo 2021</v>
      </c>
      <c r="C121" s="100">
        <f>Dat_01!C41*100</f>
        <v>4.6589999999999998</v>
      </c>
      <c r="D121" s="100">
        <f>Dat_01!D41*100</f>
        <v>0.59899999999999998</v>
      </c>
      <c r="E121" s="100">
        <f>Dat_01!E41*100</f>
        <v>0.41900000000000004</v>
      </c>
      <c r="F121" s="100">
        <f>Dat_01!F41*100</f>
        <v>3.641</v>
      </c>
    </row>
    <row r="122" spans="1:6" ht="11.25" customHeight="1">
      <c r="A122" s="104" t="str">
        <f t="shared" si="1"/>
        <v>A</v>
      </c>
      <c r="B122" s="99" t="str">
        <f>Dat_01!A42</f>
        <v>Abril 2021</v>
      </c>
      <c r="C122" s="100">
        <f>Dat_01!C42*100</f>
        <v>16.991999999999997</v>
      </c>
      <c r="D122" s="100">
        <f>Dat_01!D42*100</f>
        <v>0.77999999999999992</v>
      </c>
      <c r="E122" s="100">
        <f>Dat_01!E42*100</f>
        <v>8.4000000000000005E-2</v>
      </c>
      <c r="F122" s="100">
        <f>Dat_01!F42*100</f>
        <v>16.128</v>
      </c>
    </row>
    <row r="123" spans="1:6" ht="11.25" customHeight="1">
      <c r="A123" s="104" t="str">
        <f t="shared" si="1"/>
        <v>M</v>
      </c>
      <c r="B123" s="99" t="str">
        <f>Dat_01!A43</f>
        <v>Mayo 2021</v>
      </c>
      <c r="C123" s="100">
        <f>Dat_01!C43*100</f>
        <v>10.621</v>
      </c>
      <c r="D123" s="100">
        <f>Dat_01!D43*100</f>
        <v>0.66</v>
      </c>
      <c r="E123" s="100">
        <f>Dat_01!E43*100</f>
        <v>-2.1720000000000002</v>
      </c>
      <c r="F123" s="100">
        <f>Dat_01!F43*100</f>
        <v>12.132999999999999</v>
      </c>
    </row>
    <row r="124" spans="1:6" ht="11.25" customHeight="1">
      <c r="A124" s="104" t="str">
        <f t="shared" si="1"/>
        <v>J</v>
      </c>
      <c r="B124" s="99" t="str">
        <f>Dat_01!A44</f>
        <v>Junio 2021</v>
      </c>
      <c r="C124" s="100">
        <f>Dat_01!C44*100</f>
        <v>6.2509999999999994</v>
      </c>
      <c r="D124" s="100">
        <f>Dat_01!D44*100</f>
        <v>0.46200000000000002</v>
      </c>
      <c r="E124" s="100">
        <f>Dat_01!E44*100</f>
        <v>0.23800000000000002</v>
      </c>
      <c r="F124" s="100">
        <f>Dat_01!F44*100</f>
        <v>5.5509999999999993</v>
      </c>
    </row>
    <row r="125" spans="1:6" ht="11.25" customHeight="1">
      <c r="A125" s="104" t="str">
        <f t="shared" si="1"/>
        <v>J</v>
      </c>
      <c r="B125" s="106" t="str">
        <f>Dat_01!A45</f>
        <v>Julio 2021</v>
      </c>
      <c r="C125" s="100">
        <f>Dat_01!C45*100</f>
        <v>-2.5590000000000002</v>
      </c>
      <c r="D125" s="100">
        <f>Dat_01!D45*100</f>
        <v>-0.39100000000000001</v>
      </c>
      <c r="E125" s="117">
        <f>Dat_01!E45*100</f>
        <v>-1.9220000000000002</v>
      </c>
      <c r="F125" s="117">
        <f>Dat_01!F45*100</f>
        <v>-0.246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topLeftCell="A133" workbookViewId="0">
      <selection activeCell="H152" sqref="H152"/>
    </sheetView>
  </sheetViews>
  <sheetFormatPr baseColWidth="10" defaultColWidth="11.42578125" defaultRowHeight="14.25"/>
  <cols>
    <col min="1" max="1" width="26" style="49" customWidth="1"/>
    <col min="2" max="10" width="14.7109375" style="49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161</v>
      </c>
      <c r="B2" s="53" t="s">
        <v>162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julio</v>
      </c>
    </row>
    <row r="4" spans="1:10">
      <c r="A4" s="51" t="s">
        <v>52</v>
      </c>
      <c r="B4" s="139" t="s">
        <v>161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118</v>
      </c>
      <c r="D6" s="59" t="s">
        <v>47</v>
      </c>
      <c r="E6" s="59" t="s">
        <v>48</v>
      </c>
      <c r="F6" s="59" t="s">
        <v>119</v>
      </c>
      <c r="G6" s="59" t="s">
        <v>49</v>
      </c>
      <c r="H6" s="59" t="s">
        <v>50</v>
      </c>
      <c r="I6" s="59" t="s">
        <v>120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6">
        <v>2203582.5142979999</v>
      </c>
      <c r="C8" s="86">
        <v>1836876.773208</v>
      </c>
      <c r="D8" s="66">
        <v>0.1996354608</v>
      </c>
      <c r="E8" s="86">
        <v>21564662.214028001</v>
      </c>
      <c r="F8" s="86">
        <v>19502370.639323998</v>
      </c>
      <c r="G8" s="66">
        <v>0.10574568669999999</v>
      </c>
      <c r="H8" s="86">
        <v>32673064.24563</v>
      </c>
      <c r="I8" s="86">
        <v>30406041.750356</v>
      </c>
      <c r="J8" s="66">
        <v>7.4558290499999999E-2</v>
      </c>
    </row>
    <row r="9" spans="1:10">
      <c r="A9" s="53" t="s">
        <v>32</v>
      </c>
      <c r="B9" s="86">
        <v>115790.175512</v>
      </c>
      <c r="C9" s="86">
        <v>167160.93403400001</v>
      </c>
      <c r="D9" s="66">
        <v>-0.30731318190000001</v>
      </c>
      <c r="E9" s="86">
        <v>1666492.9710520001</v>
      </c>
      <c r="F9" s="86">
        <v>1644687.4945199999</v>
      </c>
      <c r="G9" s="66">
        <v>1.3258127499999999E-2</v>
      </c>
      <c r="H9" s="86">
        <v>2769906.1947499998</v>
      </c>
      <c r="I9" s="86">
        <v>2429672.0097340001</v>
      </c>
      <c r="J9" s="66">
        <v>0.1400329689</v>
      </c>
    </row>
    <row r="10" spans="1:10">
      <c r="A10" s="53" t="s">
        <v>33</v>
      </c>
      <c r="B10" s="86">
        <v>5119395.9809999997</v>
      </c>
      <c r="C10" s="86">
        <v>5159019.3049999997</v>
      </c>
      <c r="D10" s="66">
        <v>-7.6803985000000003E-3</v>
      </c>
      <c r="E10" s="86">
        <v>31765802.392000001</v>
      </c>
      <c r="F10" s="86">
        <v>31294737.304000001</v>
      </c>
      <c r="G10" s="66">
        <v>1.5052533700000001E-2</v>
      </c>
      <c r="H10" s="86">
        <v>56227839.998999998</v>
      </c>
      <c r="I10" s="86">
        <v>53666473.241999999</v>
      </c>
      <c r="J10" s="66">
        <v>4.7727502900000003E-2</v>
      </c>
    </row>
    <row r="11" spans="1:10">
      <c r="A11" s="53" t="s">
        <v>34</v>
      </c>
      <c r="B11" s="86">
        <v>302417.18099999998</v>
      </c>
      <c r="C11" s="86">
        <v>303344.45400000003</v>
      </c>
      <c r="D11" s="66">
        <v>-3.0568319000000002E-3</v>
      </c>
      <c r="E11" s="86">
        <v>2317338.7059999998</v>
      </c>
      <c r="F11" s="86">
        <v>3385684.804</v>
      </c>
      <c r="G11" s="66">
        <v>-0.31554800869999999</v>
      </c>
      <c r="H11" s="86">
        <v>3731709.6209999998</v>
      </c>
      <c r="I11" s="86">
        <v>5767256.2149999999</v>
      </c>
      <c r="J11" s="66">
        <v>-0.35294887520000001</v>
      </c>
    </row>
    <row r="12" spans="1:10">
      <c r="A12" s="53" t="s">
        <v>35</v>
      </c>
      <c r="B12" s="86">
        <v>-1E-3</v>
      </c>
      <c r="C12" s="86">
        <v>0</v>
      </c>
      <c r="D12" s="66">
        <v>0</v>
      </c>
      <c r="E12" s="86">
        <v>-1E-3</v>
      </c>
      <c r="F12" s="86">
        <v>0</v>
      </c>
      <c r="G12" s="66">
        <v>0</v>
      </c>
      <c r="H12" s="86">
        <v>-1E-3</v>
      </c>
      <c r="I12" s="86">
        <v>-1E-3</v>
      </c>
      <c r="J12" s="66">
        <v>0</v>
      </c>
    </row>
    <row r="13" spans="1:10">
      <c r="A13" s="53" t="s">
        <v>36</v>
      </c>
      <c r="B13" s="86">
        <v>3024890.94</v>
      </c>
      <c r="C13" s="86">
        <v>5829904.5760000004</v>
      </c>
      <c r="D13" s="66">
        <v>-0.48114228959999999</v>
      </c>
      <c r="E13" s="86">
        <v>15956286.687000001</v>
      </c>
      <c r="F13" s="86">
        <v>20181723.096999999</v>
      </c>
      <c r="G13" s="66">
        <v>-0.2093694572</v>
      </c>
      <c r="H13" s="86">
        <v>34131116.769000001</v>
      </c>
      <c r="I13" s="86">
        <v>44866379.406999998</v>
      </c>
      <c r="J13" s="66">
        <v>-0.2392718731</v>
      </c>
    </row>
    <row r="14" spans="1:10">
      <c r="A14" s="53" t="s">
        <v>37</v>
      </c>
      <c r="B14" s="86">
        <v>4120459.2439999999</v>
      </c>
      <c r="C14" s="86">
        <v>4099931.6170000001</v>
      </c>
      <c r="D14" s="66">
        <v>5.0068218000000001E-3</v>
      </c>
      <c r="E14" s="86">
        <v>35085535.505000003</v>
      </c>
      <c r="F14" s="86">
        <v>29122092.151999999</v>
      </c>
      <c r="G14" s="66">
        <v>0.20477386450000001</v>
      </c>
      <c r="H14" s="86">
        <v>59758761.838</v>
      </c>
      <c r="I14" s="86">
        <v>52109615.377999999</v>
      </c>
      <c r="J14" s="66">
        <v>0.14678953980000001</v>
      </c>
    </row>
    <row r="15" spans="1:10">
      <c r="A15" s="53" t="s">
        <v>38</v>
      </c>
      <c r="B15" s="86">
        <v>2465699.3139999998</v>
      </c>
      <c r="C15" s="86">
        <v>1862757.49</v>
      </c>
      <c r="D15" s="66">
        <v>0.32368240479999999</v>
      </c>
      <c r="E15" s="86">
        <v>12097567.708000001</v>
      </c>
      <c r="F15" s="86">
        <v>8915731.8239999991</v>
      </c>
      <c r="G15" s="66">
        <v>0.3568788235</v>
      </c>
      <c r="H15" s="86">
        <v>18094235.107999999</v>
      </c>
      <c r="I15" s="86">
        <v>12479478.006999999</v>
      </c>
      <c r="J15" s="66">
        <v>0.44991922719999999</v>
      </c>
    </row>
    <row r="16" spans="1:10">
      <c r="A16" s="53" t="s">
        <v>39</v>
      </c>
      <c r="B16" s="86">
        <v>828478.4</v>
      </c>
      <c r="C16" s="86">
        <v>796172.04200000002</v>
      </c>
      <c r="D16" s="66">
        <v>4.0577106799999998E-2</v>
      </c>
      <c r="E16" s="86">
        <v>2992081.7560000001</v>
      </c>
      <c r="F16" s="86">
        <v>2817060.3450000002</v>
      </c>
      <c r="G16" s="66">
        <v>6.2129095400000001E-2</v>
      </c>
      <c r="H16" s="86">
        <v>4713331.5410000002</v>
      </c>
      <c r="I16" s="86">
        <v>4459325.0250000004</v>
      </c>
      <c r="J16" s="66">
        <v>5.6960754099999997E-2</v>
      </c>
    </row>
    <row r="17" spans="1:14">
      <c r="A17" s="53" t="s">
        <v>40</v>
      </c>
      <c r="B17" s="86">
        <v>351589.712</v>
      </c>
      <c r="C17" s="86">
        <v>348813.31</v>
      </c>
      <c r="D17" s="66">
        <v>7.9595644000000007E-3</v>
      </c>
      <c r="E17" s="86">
        <v>2604549.7140000002</v>
      </c>
      <c r="F17" s="86">
        <v>2477832.0759999999</v>
      </c>
      <c r="G17" s="66">
        <v>5.1140526899999997E-2</v>
      </c>
      <c r="H17" s="86">
        <v>4597007.324</v>
      </c>
      <c r="I17" s="86">
        <v>4019034.2390000001</v>
      </c>
      <c r="J17" s="66">
        <v>0.1438089478</v>
      </c>
    </row>
    <row r="18" spans="1:14">
      <c r="A18" s="53" t="s">
        <v>41</v>
      </c>
      <c r="B18" s="86">
        <v>2239440.81</v>
      </c>
      <c r="C18" s="86">
        <v>2301546.304</v>
      </c>
      <c r="D18" s="66">
        <v>-2.6984246999999999E-2</v>
      </c>
      <c r="E18" s="86">
        <v>15249895.663000001</v>
      </c>
      <c r="F18" s="86">
        <v>15400337.018999999</v>
      </c>
      <c r="G18" s="66">
        <v>-9.7687053999999992E-3</v>
      </c>
      <c r="H18" s="86">
        <v>26823995.346000001</v>
      </c>
      <c r="I18" s="86">
        <v>27413863.278999999</v>
      </c>
      <c r="J18" s="66">
        <v>-2.1517140000000001E-2</v>
      </c>
    </row>
    <row r="19" spans="1:14">
      <c r="A19" s="53" t="s">
        <v>43</v>
      </c>
      <c r="B19" s="86">
        <v>70069.165500000003</v>
      </c>
      <c r="C19" s="86">
        <v>31820.18</v>
      </c>
      <c r="D19" s="66">
        <v>1.2020354849999999</v>
      </c>
      <c r="E19" s="86">
        <v>426725.32500000001</v>
      </c>
      <c r="F19" s="86">
        <v>282371.60849999997</v>
      </c>
      <c r="G19" s="66">
        <v>0.51121894749999996</v>
      </c>
      <c r="H19" s="86">
        <v>750478.51699999999</v>
      </c>
      <c r="I19" s="86">
        <v>599709.74750000006</v>
      </c>
      <c r="J19" s="66">
        <v>0.25140289970000002</v>
      </c>
    </row>
    <row r="20" spans="1:14">
      <c r="A20" s="53" t="s">
        <v>42</v>
      </c>
      <c r="B20" s="86">
        <v>193133.70449999999</v>
      </c>
      <c r="C20" s="86">
        <v>129766.637</v>
      </c>
      <c r="D20" s="66">
        <v>0.48831555599999998</v>
      </c>
      <c r="E20" s="86">
        <v>1221714.9839999999</v>
      </c>
      <c r="F20" s="86">
        <v>1025365.1125</v>
      </c>
      <c r="G20" s="66">
        <v>0.19149263920000001</v>
      </c>
      <c r="H20" s="86">
        <v>2092139.0319999999</v>
      </c>
      <c r="I20" s="86">
        <v>1870617.4165000001</v>
      </c>
      <c r="J20" s="66">
        <v>0.1184216578</v>
      </c>
    </row>
    <row r="21" spans="1:14">
      <c r="A21" s="67" t="s">
        <v>72</v>
      </c>
      <c r="B21" s="87">
        <v>21034947.140810002</v>
      </c>
      <c r="C21" s="87">
        <v>22867113.622242</v>
      </c>
      <c r="D21" s="68">
        <v>-8.0122332500000004E-2</v>
      </c>
      <c r="E21" s="87">
        <v>142948653.62408</v>
      </c>
      <c r="F21" s="87">
        <v>136049993.475844</v>
      </c>
      <c r="G21" s="68">
        <v>5.0706802500000002E-2</v>
      </c>
      <c r="H21" s="87">
        <v>246363585.53437999</v>
      </c>
      <c r="I21" s="87">
        <v>240087465.71509001</v>
      </c>
      <c r="J21" s="68">
        <v>2.61409724E-2</v>
      </c>
    </row>
    <row r="22" spans="1:14">
      <c r="A22" s="53" t="s">
        <v>73</v>
      </c>
      <c r="B22" s="86">
        <v>-232934.15900000001</v>
      </c>
      <c r="C22" s="86">
        <v>-303177.95204800001</v>
      </c>
      <c r="D22" s="66">
        <v>-0.2316916272</v>
      </c>
      <c r="E22" s="86">
        <v>-2959210.3317900002</v>
      </c>
      <c r="F22" s="86">
        <v>-2955533.9281250001</v>
      </c>
      <c r="G22" s="66">
        <v>1.2439051E-3</v>
      </c>
      <c r="H22" s="86">
        <v>-4625004.7280780002</v>
      </c>
      <c r="I22" s="86">
        <v>-4491191.3690769998</v>
      </c>
      <c r="J22" s="66">
        <v>2.9794624200000001E-2</v>
      </c>
    </row>
    <row r="23" spans="1:14">
      <c r="A23" s="53" t="s">
        <v>44</v>
      </c>
      <c r="B23" s="86">
        <v>-45879.220999999998</v>
      </c>
      <c r="C23" s="86">
        <v>-168331.69500000001</v>
      </c>
      <c r="D23" s="66">
        <v>-0.72744751959999998</v>
      </c>
      <c r="E23" s="86">
        <v>-713580.19299999997</v>
      </c>
      <c r="F23" s="86">
        <v>-787013.88399999996</v>
      </c>
      <c r="G23" s="66">
        <v>-9.3306728800000002E-2</v>
      </c>
      <c r="H23" s="86">
        <v>-1353103.834</v>
      </c>
      <c r="I23" s="86">
        <v>-1474657.594</v>
      </c>
      <c r="J23" s="66">
        <v>-8.2428463699999996E-2</v>
      </c>
    </row>
    <row r="24" spans="1:14">
      <c r="A24" s="53" t="s">
        <v>74</v>
      </c>
      <c r="B24" s="86">
        <v>627153.75300000003</v>
      </c>
      <c r="C24" s="86">
        <v>-450844.62</v>
      </c>
      <c r="D24" s="66">
        <v>-2.3910640720999998</v>
      </c>
      <c r="E24" s="86">
        <v>2413156.5639999998</v>
      </c>
      <c r="F24" s="86">
        <v>3746099.0860000001</v>
      </c>
      <c r="G24" s="66">
        <v>-0.35582148029999999</v>
      </c>
      <c r="H24" s="86">
        <v>1946642.365</v>
      </c>
      <c r="I24" s="86">
        <v>4925220.1220000004</v>
      </c>
      <c r="J24" s="66">
        <v>-0.60476033220000003</v>
      </c>
    </row>
    <row r="25" spans="1:14">
      <c r="A25" s="67" t="s">
        <v>75</v>
      </c>
      <c r="B25" s="87">
        <v>21383287.513810001</v>
      </c>
      <c r="C25" s="87">
        <v>21944759.355193999</v>
      </c>
      <c r="D25" s="68">
        <v>-2.5585691399999999E-2</v>
      </c>
      <c r="E25" s="87">
        <v>141689019.66328999</v>
      </c>
      <c r="F25" s="87">
        <v>136053544.74971899</v>
      </c>
      <c r="G25" s="68">
        <v>4.1421007599999997E-2</v>
      </c>
      <c r="H25" s="87">
        <v>242332119.337302</v>
      </c>
      <c r="I25" s="87">
        <v>239046836.87401301</v>
      </c>
      <c r="J25" s="68">
        <v>1.3743258499999999E-2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2"/>
      <c r="B30" s="122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4">
      <c r="A31" s="122"/>
      <c r="B31" s="122" t="s">
        <v>54</v>
      </c>
      <c r="C31" s="133" t="s">
        <v>106</v>
      </c>
      <c r="D31" s="133" t="s">
        <v>107</v>
      </c>
      <c r="E31" s="133" t="s">
        <v>108</v>
      </c>
      <c r="F31" s="133" t="s">
        <v>109</v>
      </c>
      <c r="G31" s="133" t="s">
        <v>110</v>
      </c>
      <c r="H31" s="133" t="s">
        <v>111</v>
      </c>
      <c r="I31" s="133" t="s">
        <v>112</v>
      </c>
      <c r="J31" s="133" t="s">
        <v>113</v>
      </c>
      <c r="K31" s="133" t="s">
        <v>114</v>
      </c>
      <c r="L31" s="133" t="s">
        <v>115</v>
      </c>
      <c r="M31" s="133" t="s">
        <v>116</v>
      </c>
      <c r="N31" s="133" t="s">
        <v>117</v>
      </c>
    </row>
    <row r="32" spans="1:14">
      <c r="A32" s="122" t="s">
        <v>52</v>
      </c>
      <c r="B32" s="122" t="s">
        <v>60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5">
      <c r="A33" s="124" t="s">
        <v>135</v>
      </c>
      <c r="B33" s="124" t="s">
        <v>136</v>
      </c>
      <c r="C33" s="128">
        <v>-3.3320000000000002E-2</v>
      </c>
      <c r="D33" s="128">
        <v>2.48E-3</v>
      </c>
      <c r="E33" s="128">
        <v>7.5500000000000003E-3</v>
      </c>
      <c r="F33" s="128">
        <v>-4.335E-2</v>
      </c>
      <c r="G33" s="128">
        <v>-6.9800000000000001E-2</v>
      </c>
      <c r="H33" s="128">
        <v>-1.2800000000000001E-3</v>
      </c>
      <c r="I33" s="128">
        <v>2.4499999999999999E-3</v>
      </c>
      <c r="J33" s="128">
        <v>-7.0970000000000005E-2</v>
      </c>
      <c r="K33" s="128">
        <v>-4.897E-2</v>
      </c>
      <c r="L33" s="128">
        <v>3.9899999999999996E-3</v>
      </c>
      <c r="M33" s="128">
        <v>3.0300000000000001E-3</v>
      </c>
      <c r="N33" s="128">
        <v>-5.5989999999999998E-2</v>
      </c>
      <c r="O33" s="65" t="str">
        <f t="shared" ref="O33:O45" si="0">MID(UPPER(TEXT(A33,"mmm")),1,1)</f>
        <v>J</v>
      </c>
    </row>
    <row r="34" spans="1:15">
      <c r="A34" s="124" t="s">
        <v>137</v>
      </c>
      <c r="B34" s="124" t="s">
        <v>139</v>
      </c>
      <c r="C34" s="128">
        <v>-2.0619999999999999E-2</v>
      </c>
      <c r="D34" s="128">
        <v>6.4999999999999997E-4</v>
      </c>
      <c r="E34" s="128">
        <v>8.0800000000000004E-3</v>
      </c>
      <c r="F34" s="128">
        <v>-2.9350000000000001E-2</v>
      </c>
      <c r="G34" s="128">
        <v>-6.3579999999999998E-2</v>
      </c>
      <c r="H34" s="128">
        <v>-1.17E-3</v>
      </c>
      <c r="I34" s="128">
        <v>3.3600000000000001E-3</v>
      </c>
      <c r="J34" s="128">
        <v>-6.5769999999999995E-2</v>
      </c>
      <c r="K34" s="128">
        <v>-4.7649999999999998E-2</v>
      </c>
      <c r="L34" s="128">
        <v>1.06E-3</v>
      </c>
      <c r="M34" s="128">
        <v>2.8800000000000002E-3</v>
      </c>
      <c r="N34" s="128">
        <v>-5.1589999999999997E-2</v>
      </c>
      <c r="O34" s="65" t="str">
        <f t="shared" si="0"/>
        <v>A</v>
      </c>
    </row>
    <row r="35" spans="1:15">
      <c r="A35" s="124" t="s">
        <v>140</v>
      </c>
      <c r="B35" s="124" t="s">
        <v>141</v>
      </c>
      <c r="C35" s="128">
        <v>-2.8119999999999999E-2</v>
      </c>
      <c r="D35" s="128">
        <v>8.2799999999999992E-3</v>
      </c>
      <c r="E35" s="128">
        <v>4.5799999999999999E-3</v>
      </c>
      <c r="F35" s="128">
        <v>-4.0980000000000003E-2</v>
      </c>
      <c r="G35" s="128">
        <v>-5.9810000000000002E-2</v>
      </c>
      <c r="H35" s="128">
        <v>-1.4999999999999999E-4</v>
      </c>
      <c r="I35" s="128">
        <v>3.47E-3</v>
      </c>
      <c r="J35" s="128">
        <v>-6.3130000000000006E-2</v>
      </c>
      <c r="K35" s="128">
        <v>-4.6820000000000001E-2</v>
      </c>
      <c r="L35" s="128">
        <v>5.0000000000000001E-4</v>
      </c>
      <c r="M35" s="128">
        <v>3.6600000000000001E-3</v>
      </c>
      <c r="N35" s="128">
        <v>-5.0979999999999998E-2</v>
      </c>
      <c r="O35" s="65" t="str">
        <f t="shared" si="0"/>
        <v>S</v>
      </c>
    </row>
    <row r="36" spans="1:15">
      <c r="A36" s="124" t="s">
        <v>142</v>
      </c>
      <c r="B36" s="124" t="s">
        <v>143</v>
      </c>
      <c r="C36" s="128">
        <v>-2.7570000000000001E-2</v>
      </c>
      <c r="D36" s="128">
        <v>-1.038E-2</v>
      </c>
      <c r="E36" s="128">
        <v>-1.073E-2</v>
      </c>
      <c r="F36" s="128">
        <v>-6.4599999999999996E-3</v>
      </c>
      <c r="G36" s="128">
        <v>-5.6680000000000001E-2</v>
      </c>
      <c r="H36" s="128">
        <v>-1.08E-3</v>
      </c>
      <c r="I36" s="128">
        <v>1.98E-3</v>
      </c>
      <c r="J36" s="128">
        <v>-5.7579999999999999E-2</v>
      </c>
      <c r="K36" s="128">
        <v>-4.854E-2</v>
      </c>
      <c r="L36" s="128">
        <v>-1.24E-3</v>
      </c>
      <c r="M36" s="128">
        <v>2.7000000000000001E-3</v>
      </c>
      <c r="N36" s="128">
        <v>-0.05</v>
      </c>
      <c r="O36" s="65" t="str">
        <f t="shared" si="0"/>
        <v>O</v>
      </c>
    </row>
    <row r="37" spans="1:15">
      <c r="A37" s="124" t="s">
        <v>144</v>
      </c>
      <c r="B37" s="124" t="s">
        <v>145</v>
      </c>
      <c r="C37" s="128">
        <v>-5.6529999999999997E-2</v>
      </c>
      <c r="D37" s="128">
        <v>1.3600000000000001E-3</v>
      </c>
      <c r="E37" s="128">
        <v>-2.452E-2</v>
      </c>
      <c r="F37" s="128">
        <v>-3.3369999999999997E-2</v>
      </c>
      <c r="G37" s="128">
        <v>-5.6669999999999998E-2</v>
      </c>
      <c r="H37" s="128">
        <v>-8.5999999999999998E-4</v>
      </c>
      <c r="I37" s="128">
        <v>-4.4000000000000002E-4</v>
      </c>
      <c r="J37" s="128">
        <v>-5.5370000000000003E-2</v>
      </c>
      <c r="K37" s="128">
        <v>-5.2929999999999998E-2</v>
      </c>
      <c r="L37" s="128">
        <v>-1.1299999999999999E-3</v>
      </c>
      <c r="M37" s="128">
        <v>-9.0000000000000006E-5</v>
      </c>
      <c r="N37" s="128">
        <v>-5.1709999999999999E-2</v>
      </c>
      <c r="O37" s="65" t="str">
        <f t="shared" si="0"/>
        <v>N</v>
      </c>
    </row>
    <row r="38" spans="1:15">
      <c r="A38" s="124" t="s">
        <v>146</v>
      </c>
      <c r="B38" s="124" t="s">
        <v>147</v>
      </c>
      <c r="C38" s="128">
        <v>1.8159999999999999E-2</v>
      </c>
      <c r="D38" s="128">
        <v>-8.0000000000000004E-4</v>
      </c>
      <c r="E38" s="128">
        <v>1.396E-2</v>
      </c>
      <c r="F38" s="128">
        <v>5.0000000000000001E-3</v>
      </c>
      <c r="G38" s="128">
        <v>-5.0389999999999997E-2</v>
      </c>
      <c r="H38" s="128">
        <v>-1.1000000000000001E-3</v>
      </c>
      <c r="I38" s="128">
        <v>8.0000000000000004E-4</v>
      </c>
      <c r="J38" s="128">
        <v>-5.0090000000000003E-2</v>
      </c>
      <c r="K38" s="128">
        <v>-5.0389999999999997E-2</v>
      </c>
      <c r="L38" s="128">
        <v>-1.1000000000000001E-3</v>
      </c>
      <c r="M38" s="128">
        <v>8.0000000000000004E-4</v>
      </c>
      <c r="N38" s="128">
        <v>-5.0090000000000003E-2</v>
      </c>
      <c r="O38" s="65" t="str">
        <f t="shared" si="0"/>
        <v>D</v>
      </c>
    </row>
    <row r="39" spans="1:15">
      <c r="A39" s="124" t="s">
        <v>148</v>
      </c>
      <c r="B39" s="124" t="s">
        <v>149</v>
      </c>
      <c r="C39" s="128">
        <v>7.3099999999999997E-3</v>
      </c>
      <c r="D39" s="128">
        <v>-1.506E-2</v>
      </c>
      <c r="E39" s="128">
        <v>1.78E-2</v>
      </c>
      <c r="F39" s="128">
        <v>4.5700000000000003E-3</v>
      </c>
      <c r="G39" s="128">
        <v>7.3099999999999997E-3</v>
      </c>
      <c r="H39" s="128">
        <v>-1.506E-2</v>
      </c>
      <c r="I39" s="128">
        <v>1.78E-2</v>
      </c>
      <c r="J39" s="128">
        <v>4.5700000000000003E-3</v>
      </c>
      <c r="K39" s="128">
        <v>-4.6980000000000001E-2</v>
      </c>
      <c r="L39" s="128">
        <v>-1.4300000000000001E-3</v>
      </c>
      <c r="M39" s="128">
        <v>2.5799999999999998E-3</v>
      </c>
      <c r="N39" s="128">
        <v>-4.8129999999999999E-2</v>
      </c>
      <c r="O39" s="65" t="str">
        <f t="shared" si="0"/>
        <v>E</v>
      </c>
    </row>
    <row r="40" spans="1:15">
      <c r="A40" s="124" t="s">
        <v>150</v>
      </c>
      <c r="B40" s="124" t="s">
        <v>152</v>
      </c>
      <c r="C40" s="128">
        <v>-3.1699999999999999E-2</v>
      </c>
      <c r="D40" s="128">
        <v>3.4399999999999999E-3</v>
      </c>
      <c r="E40" s="128">
        <v>1.431E-2</v>
      </c>
      <c r="F40" s="128">
        <v>-4.9450000000000001E-2</v>
      </c>
      <c r="G40" s="128">
        <v>-1.093E-2</v>
      </c>
      <c r="H40" s="128">
        <v>-6.6699999999999997E-3</v>
      </c>
      <c r="I40" s="128">
        <v>1.661E-2</v>
      </c>
      <c r="J40" s="128">
        <v>-2.087E-2</v>
      </c>
      <c r="K40" s="128">
        <v>-4.8300000000000003E-2</v>
      </c>
      <c r="L40" s="128">
        <v>-1.0499999999999999E-3</v>
      </c>
      <c r="M40" s="128">
        <v>4.9100000000000003E-3</v>
      </c>
      <c r="N40" s="128">
        <v>-5.2159999999999998E-2</v>
      </c>
      <c r="O40" s="65" t="str">
        <f t="shared" si="0"/>
        <v>F</v>
      </c>
    </row>
    <row r="41" spans="1:15">
      <c r="A41" s="124" t="s">
        <v>153</v>
      </c>
      <c r="B41" s="124" t="s">
        <v>154</v>
      </c>
      <c r="C41" s="128">
        <v>4.6589999999999999E-2</v>
      </c>
      <c r="D41" s="128">
        <v>5.9899999999999997E-3</v>
      </c>
      <c r="E41" s="128">
        <v>4.1900000000000001E-3</v>
      </c>
      <c r="F41" s="128">
        <v>3.6409999999999998E-2</v>
      </c>
      <c r="G41" s="128">
        <v>7.3800000000000003E-3</v>
      </c>
      <c r="H41" s="128">
        <v>-2.5799999999999998E-3</v>
      </c>
      <c r="I41" s="128">
        <v>1.2319999999999999E-2</v>
      </c>
      <c r="J41" s="128">
        <v>-2.3600000000000001E-3</v>
      </c>
      <c r="K41" s="128">
        <v>-4.104E-2</v>
      </c>
      <c r="L41" s="128">
        <v>-8.1999999999999998E-4</v>
      </c>
      <c r="M41" s="128">
        <v>3.9899999999999996E-3</v>
      </c>
      <c r="N41" s="128">
        <v>-4.4209999999999999E-2</v>
      </c>
      <c r="O41" s="65" t="str">
        <f t="shared" si="0"/>
        <v>M</v>
      </c>
    </row>
    <row r="42" spans="1:15">
      <c r="A42" s="124" t="s">
        <v>155</v>
      </c>
      <c r="B42" s="124" t="s">
        <v>156</v>
      </c>
      <c r="C42" s="128">
        <v>0.16991999999999999</v>
      </c>
      <c r="D42" s="128">
        <v>7.7999999999999996E-3</v>
      </c>
      <c r="E42" s="128">
        <v>8.4000000000000003E-4</v>
      </c>
      <c r="F42" s="128">
        <v>0.16128000000000001</v>
      </c>
      <c r="G42" s="128">
        <v>4.0890000000000003E-2</v>
      </c>
      <c r="H42" s="128">
        <v>-9.2000000000000003E-4</v>
      </c>
      <c r="I42" s="128">
        <v>9.0900000000000009E-3</v>
      </c>
      <c r="J42" s="128">
        <v>3.2719999999999999E-2</v>
      </c>
      <c r="K42" s="128">
        <v>-1.66E-2</v>
      </c>
      <c r="L42" s="128">
        <v>-6.2E-4</v>
      </c>
      <c r="M42" s="128">
        <v>3.7100000000000002E-3</v>
      </c>
      <c r="N42" s="128">
        <v>-1.9689999999999999E-2</v>
      </c>
      <c r="O42" s="65" t="str">
        <f t="shared" si="0"/>
        <v>A</v>
      </c>
    </row>
    <row r="43" spans="1:15">
      <c r="A43" s="124" t="s">
        <v>157</v>
      </c>
      <c r="B43" s="124" t="s">
        <v>158</v>
      </c>
      <c r="C43" s="128">
        <v>0.10621</v>
      </c>
      <c r="D43" s="128">
        <v>6.6E-3</v>
      </c>
      <c r="E43" s="128">
        <v>-2.172E-2</v>
      </c>
      <c r="F43" s="128">
        <v>0.12132999999999999</v>
      </c>
      <c r="G43" s="128">
        <v>5.2740000000000002E-2</v>
      </c>
      <c r="H43" s="128">
        <v>3.6999999999999999E-4</v>
      </c>
      <c r="I43" s="128">
        <v>3.46E-3</v>
      </c>
      <c r="J43" s="128">
        <v>4.8910000000000002E-2</v>
      </c>
      <c r="K43" s="128">
        <v>1.3500000000000001E-3</v>
      </c>
      <c r="L43" s="128">
        <v>7.5000000000000002E-4</v>
      </c>
      <c r="M43" s="128">
        <v>5.0000000000000001E-4</v>
      </c>
      <c r="N43" s="128">
        <v>1E-4</v>
      </c>
      <c r="O43" s="65" t="str">
        <f t="shared" si="0"/>
        <v>M</v>
      </c>
    </row>
    <row r="44" spans="1:15">
      <c r="A44" s="124" t="s">
        <v>159</v>
      </c>
      <c r="B44" s="124" t="s">
        <v>160</v>
      </c>
      <c r="C44" s="128">
        <v>6.2509999999999996E-2</v>
      </c>
      <c r="D44" s="128">
        <v>4.62E-3</v>
      </c>
      <c r="E44" s="128">
        <v>2.3800000000000002E-3</v>
      </c>
      <c r="F44" s="128">
        <v>5.5509999999999997E-2</v>
      </c>
      <c r="G44" s="128">
        <v>5.4309999999999997E-2</v>
      </c>
      <c r="H44" s="128">
        <v>1.0499999999999999E-3</v>
      </c>
      <c r="I44" s="128">
        <v>3.29E-3</v>
      </c>
      <c r="J44" s="128">
        <v>4.9970000000000001E-2</v>
      </c>
      <c r="K44" s="128">
        <v>1.289E-2</v>
      </c>
      <c r="L44" s="128">
        <v>5.1000000000000004E-4</v>
      </c>
      <c r="M44" s="128">
        <v>1.1100000000000001E-3</v>
      </c>
      <c r="N44" s="128">
        <v>1.1270000000000001E-2</v>
      </c>
      <c r="O44" s="65" t="str">
        <f t="shared" si="0"/>
        <v>J</v>
      </c>
    </row>
    <row r="45" spans="1:15">
      <c r="A45" s="124" t="s">
        <v>161</v>
      </c>
      <c r="B45" s="124" t="s">
        <v>162</v>
      </c>
      <c r="C45" s="128">
        <v>-2.5590000000000002E-2</v>
      </c>
      <c r="D45" s="128">
        <v>-3.9100000000000003E-3</v>
      </c>
      <c r="E45" s="128">
        <v>-1.9220000000000001E-2</v>
      </c>
      <c r="F45" s="128">
        <v>-2.4599999999999999E-3</v>
      </c>
      <c r="G45" s="128">
        <v>4.1419999999999998E-2</v>
      </c>
      <c r="H45" s="128">
        <v>1.1E-4</v>
      </c>
      <c r="I45" s="128">
        <v>-8.0000000000000004E-4</v>
      </c>
      <c r="J45" s="128">
        <v>4.2110000000000002E-2</v>
      </c>
      <c r="K45" s="128">
        <v>1.374E-2</v>
      </c>
      <c r="L45" s="128">
        <v>-6.9999999999999994E-5</v>
      </c>
      <c r="M45" s="128">
        <v>-1.25E-3</v>
      </c>
      <c r="N45" s="128">
        <v>1.506E-2</v>
      </c>
      <c r="O45" s="65" t="str">
        <f t="shared" si="0"/>
        <v>J</v>
      </c>
    </row>
    <row r="49" spans="1:9">
      <c r="B49" s="56" t="str">
        <f>"Máxima "&amp;MID(B2,7,4)</f>
        <v>Máxima 2021</v>
      </c>
      <c r="C49" s="56" t="str">
        <f>"Media "&amp;MID(B2,7,4)</f>
        <v>Media 2021</v>
      </c>
      <c r="D49" s="56" t="str">
        <f>"Mínima "&amp;MID(B2,7,4)</f>
        <v>Mínima 2021</v>
      </c>
      <c r="E49" s="57" t="str">
        <f>"Media "&amp;MID(B2,7,4)-1</f>
        <v>Media 2020</v>
      </c>
      <c r="F49" s="58"/>
      <c r="G49" s="57" t="str">
        <f>"Banda máxima "&amp;MID(B2,7,4)-20&amp;"-"&amp;MID(B2,7,4)-1</f>
        <v>Banda máxima 2001-2020</v>
      </c>
      <c r="H49" s="56" t="str">
        <f>"Banda mínima "&amp;MID(B2,7,4)-20&amp;"-"&amp;MID(B2,7,4)-1</f>
        <v>Banda mínima 2001-2020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163</v>
      </c>
      <c r="B52" s="54">
        <v>28.826000000000001</v>
      </c>
      <c r="C52" s="54">
        <v>23.379000000000001</v>
      </c>
      <c r="D52" s="54">
        <v>17.931999999999999</v>
      </c>
      <c r="E52" s="54">
        <v>24.863</v>
      </c>
      <c r="F52" s="55">
        <v>1</v>
      </c>
      <c r="G52" s="54">
        <v>28.225315789500002</v>
      </c>
      <c r="H52" s="54">
        <v>17.7699473684</v>
      </c>
      <c r="I52" s="127"/>
    </row>
    <row r="53" spans="1:9">
      <c r="A53" s="53" t="s">
        <v>164</v>
      </c>
      <c r="B53" s="54">
        <v>29.827999999999999</v>
      </c>
      <c r="C53" s="54">
        <v>23.963999999999999</v>
      </c>
      <c r="D53" s="54">
        <v>18.100000000000001</v>
      </c>
      <c r="E53" s="54">
        <v>23.818000000000001</v>
      </c>
      <c r="F53" s="55">
        <v>2</v>
      </c>
      <c r="G53" s="54">
        <v>28.392578947400001</v>
      </c>
      <c r="H53" s="54">
        <v>17.584052631599999</v>
      </c>
      <c r="I53" s="127"/>
    </row>
    <row r="54" spans="1:9">
      <c r="A54" s="53" t="s">
        <v>165</v>
      </c>
      <c r="B54" s="54">
        <v>29.73</v>
      </c>
      <c r="C54" s="54">
        <v>24.408000000000001</v>
      </c>
      <c r="D54" s="54">
        <v>19.085000000000001</v>
      </c>
      <c r="E54" s="54">
        <v>22.448</v>
      </c>
      <c r="F54" s="55">
        <v>3</v>
      </c>
      <c r="G54" s="54">
        <v>28.8550526316</v>
      </c>
      <c r="H54" s="54">
        <v>17.874421052599999</v>
      </c>
      <c r="I54" s="127"/>
    </row>
    <row r="55" spans="1:9">
      <c r="A55" s="53" t="s">
        <v>166</v>
      </c>
      <c r="B55" s="54">
        <v>30.192</v>
      </c>
      <c r="C55" s="54">
        <v>24.69</v>
      </c>
      <c r="D55" s="54">
        <v>19.187999999999999</v>
      </c>
      <c r="E55" s="54">
        <v>23.349</v>
      </c>
      <c r="F55" s="55">
        <v>4</v>
      </c>
      <c r="G55" s="54">
        <v>29.082631578899999</v>
      </c>
      <c r="H55" s="54">
        <v>18.047210526299999</v>
      </c>
      <c r="I55" s="127"/>
    </row>
    <row r="56" spans="1:9">
      <c r="A56" s="53" t="s">
        <v>167</v>
      </c>
      <c r="B56" s="54">
        <v>30.696000000000002</v>
      </c>
      <c r="C56" s="54">
        <v>24.843</v>
      </c>
      <c r="D56" s="54">
        <v>18.989000000000001</v>
      </c>
      <c r="E56" s="54">
        <v>24.97</v>
      </c>
      <c r="F56" s="55">
        <v>5</v>
      </c>
      <c r="G56" s="54">
        <v>28.8135789474</v>
      </c>
      <c r="H56" s="54">
        <v>18.0545263158</v>
      </c>
      <c r="I56" s="127"/>
    </row>
    <row r="57" spans="1:9">
      <c r="A57" s="53" t="s">
        <v>168</v>
      </c>
      <c r="B57" s="54">
        <v>27.88</v>
      </c>
      <c r="C57" s="54">
        <v>23.047000000000001</v>
      </c>
      <c r="D57" s="54">
        <v>18.213000000000001</v>
      </c>
      <c r="E57" s="54">
        <v>25.501000000000001</v>
      </c>
      <c r="F57" s="55">
        <v>6</v>
      </c>
      <c r="G57" s="54">
        <v>28.896842105299999</v>
      </c>
      <c r="H57" s="54">
        <v>18.3456842105</v>
      </c>
      <c r="I57" s="127"/>
    </row>
    <row r="58" spans="1:9">
      <c r="A58" s="53" t="s">
        <v>169</v>
      </c>
      <c r="B58" s="54">
        <v>26.478999999999999</v>
      </c>
      <c r="C58" s="54">
        <v>21.827000000000002</v>
      </c>
      <c r="D58" s="54">
        <v>17.175999999999998</v>
      </c>
      <c r="E58" s="54">
        <v>25.306999999999999</v>
      </c>
      <c r="F58" s="55">
        <v>7</v>
      </c>
      <c r="G58" s="54">
        <v>29.0542105263</v>
      </c>
      <c r="H58" s="54">
        <v>17.932052631600001</v>
      </c>
      <c r="I58" s="127"/>
    </row>
    <row r="59" spans="1:9">
      <c r="A59" s="53" t="s">
        <v>170</v>
      </c>
      <c r="B59" s="54">
        <v>27.247</v>
      </c>
      <c r="C59" s="54">
        <v>21.628</v>
      </c>
      <c r="D59" s="54">
        <v>16.010000000000002</v>
      </c>
      <c r="E59" s="54">
        <v>25.388999999999999</v>
      </c>
      <c r="F59" s="55">
        <v>8</v>
      </c>
      <c r="G59" s="54">
        <v>29.104105263200001</v>
      </c>
      <c r="H59" s="54">
        <v>18.278368421100001</v>
      </c>
      <c r="I59" s="127"/>
    </row>
    <row r="60" spans="1:9">
      <c r="A60" s="53" t="s">
        <v>171</v>
      </c>
      <c r="B60" s="54">
        <v>29.631</v>
      </c>
      <c r="C60" s="54">
        <v>23.454000000000001</v>
      </c>
      <c r="D60" s="54">
        <v>17.277000000000001</v>
      </c>
      <c r="E60" s="54">
        <v>24.992000000000001</v>
      </c>
      <c r="F60" s="55">
        <v>9</v>
      </c>
      <c r="G60" s="54">
        <v>29.093105263199998</v>
      </c>
      <c r="H60" s="54">
        <v>18.271736842100001</v>
      </c>
      <c r="I60" s="127"/>
    </row>
    <row r="61" spans="1:9">
      <c r="A61" s="53" t="s">
        <v>172</v>
      </c>
      <c r="B61" s="54">
        <v>31.568999999999999</v>
      </c>
      <c r="C61" s="54">
        <v>25.091999999999999</v>
      </c>
      <c r="D61" s="54">
        <v>18.614000000000001</v>
      </c>
      <c r="E61" s="54">
        <v>24.279</v>
      </c>
      <c r="F61" s="55">
        <v>10</v>
      </c>
      <c r="G61" s="54">
        <v>29.425947368399999</v>
      </c>
      <c r="H61" s="54">
        <v>18.069947368400001</v>
      </c>
      <c r="I61" s="127"/>
    </row>
    <row r="62" spans="1:9">
      <c r="A62" s="53" t="s">
        <v>173</v>
      </c>
      <c r="B62" s="54">
        <v>31.603000000000002</v>
      </c>
      <c r="C62" s="54">
        <v>25.574000000000002</v>
      </c>
      <c r="D62" s="54">
        <v>19.544</v>
      </c>
      <c r="E62" s="54">
        <v>25.245999999999999</v>
      </c>
      <c r="F62" s="55">
        <v>11</v>
      </c>
      <c r="G62" s="54">
        <v>29.652421052600001</v>
      </c>
      <c r="H62" s="54">
        <v>18.346157894699999</v>
      </c>
      <c r="I62" s="127"/>
    </row>
    <row r="63" spans="1:9">
      <c r="A63" s="53" t="s">
        <v>174</v>
      </c>
      <c r="B63" s="54">
        <v>28.58</v>
      </c>
      <c r="C63" s="54">
        <v>23.443999999999999</v>
      </c>
      <c r="D63" s="54">
        <v>18.306999999999999</v>
      </c>
      <c r="E63" s="54">
        <v>25.413</v>
      </c>
      <c r="F63" s="55">
        <v>12</v>
      </c>
      <c r="G63" s="54">
        <v>29.760421052600002</v>
      </c>
      <c r="H63" s="54">
        <v>18.438526315800001</v>
      </c>
      <c r="I63" s="127"/>
    </row>
    <row r="64" spans="1:9">
      <c r="A64" s="53" t="s">
        <v>175</v>
      </c>
      <c r="B64" s="54">
        <v>26.667999999999999</v>
      </c>
      <c r="C64" s="54">
        <v>21.219000000000001</v>
      </c>
      <c r="D64" s="54">
        <v>15.77</v>
      </c>
      <c r="E64" s="54">
        <v>25.085999999999999</v>
      </c>
      <c r="F64" s="55">
        <v>13</v>
      </c>
      <c r="G64" s="54">
        <v>29.773947368399998</v>
      </c>
      <c r="H64" s="54">
        <v>18.378842105299999</v>
      </c>
      <c r="I64" s="127"/>
    </row>
    <row r="65" spans="1:9">
      <c r="A65" s="53" t="s">
        <v>176</v>
      </c>
      <c r="B65" s="54">
        <v>27.228000000000002</v>
      </c>
      <c r="C65" s="54">
        <v>21.667999999999999</v>
      </c>
      <c r="D65" s="54">
        <v>16.109000000000002</v>
      </c>
      <c r="E65" s="54">
        <v>24.128</v>
      </c>
      <c r="F65" s="55">
        <v>14</v>
      </c>
      <c r="G65" s="54">
        <v>29.244789473699999</v>
      </c>
      <c r="H65" s="54">
        <v>18.560421052599999</v>
      </c>
      <c r="I65" s="127"/>
    </row>
    <row r="66" spans="1:9">
      <c r="A66" s="53" t="s">
        <v>177</v>
      </c>
      <c r="B66" s="54">
        <v>28.309000000000001</v>
      </c>
      <c r="C66" s="54">
        <v>22.702000000000002</v>
      </c>
      <c r="D66" s="54">
        <v>17.094000000000001</v>
      </c>
      <c r="E66" s="54">
        <v>23.675000000000001</v>
      </c>
      <c r="F66" s="55">
        <v>15</v>
      </c>
      <c r="G66" s="54">
        <v>29.630210526300001</v>
      </c>
      <c r="H66" s="54">
        <v>18.191368421100002</v>
      </c>
      <c r="I66" s="127"/>
    </row>
    <row r="67" spans="1:9">
      <c r="A67" s="53" t="s">
        <v>178</v>
      </c>
      <c r="B67" s="54">
        <v>30.535</v>
      </c>
      <c r="C67" s="54">
        <v>24.137</v>
      </c>
      <c r="D67" s="54">
        <v>17.739000000000001</v>
      </c>
      <c r="E67" s="54">
        <v>24.206</v>
      </c>
      <c r="F67" s="55">
        <v>16</v>
      </c>
      <c r="G67" s="54">
        <v>29.729947368400001</v>
      </c>
      <c r="H67" s="54">
        <v>18.2398947368</v>
      </c>
      <c r="I67" s="127"/>
    </row>
    <row r="68" spans="1:9">
      <c r="A68" s="53" t="s">
        <v>179</v>
      </c>
      <c r="B68" s="54">
        <v>31.571999999999999</v>
      </c>
      <c r="C68" s="54">
        <v>25.266999999999999</v>
      </c>
      <c r="D68" s="54">
        <v>18.963000000000001</v>
      </c>
      <c r="E68" s="54">
        <v>24.763999999999999</v>
      </c>
      <c r="F68" s="55">
        <v>17</v>
      </c>
      <c r="G68" s="54">
        <v>30.279210526300002</v>
      </c>
      <c r="H68" s="54">
        <v>18.635000000000002</v>
      </c>
      <c r="I68" s="127"/>
    </row>
    <row r="69" spans="1:9">
      <c r="A69" s="53" t="s">
        <v>180</v>
      </c>
      <c r="B69" s="54">
        <v>31.231999999999999</v>
      </c>
      <c r="C69" s="54">
        <v>25.315000000000001</v>
      </c>
      <c r="D69" s="54">
        <v>19.399000000000001</v>
      </c>
      <c r="E69" s="54">
        <v>25.338999999999999</v>
      </c>
      <c r="F69" s="55">
        <v>18</v>
      </c>
      <c r="G69" s="54">
        <v>30.409421052599999</v>
      </c>
      <c r="H69" s="54">
        <v>18.6634210526</v>
      </c>
      <c r="I69" s="127"/>
    </row>
    <row r="70" spans="1:9">
      <c r="A70" s="53" t="s">
        <v>181</v>
      </c>
      <c r="B70" s="54">
        <v>31.358000000000001</v>
      </c>
      <c r="C70" s="54">
        <v>25.49</v>
      </c>
      <c r="D70" s="54">
        <v>19.622</v>
      </c>
      <c r="E70" s="54">
        <v>25.678000000000001</v>
      </c>
      <c r="F70" s="55">
        <v>19</v>
      </c>
      <c r="G70" s="54">
        <v>30.242263157899998</v>
      </c>
      <c r="H70" s="54">
        <v>18.7226315789</v>
      </c>
      <c r="I70" s="127"/>
    </row>
    <row r="71" spans="1:9">
      <c r="A71" s="53" t="s">
        <v>182</v>
      </c>
      <c r="B71" s="54">
        <v>31.088000000000001</v>
      </c>
      <c r="C71" s="54">
        <v>25.405000000000001</v>
      </c>
      <c r="D71" s="54">
        <v>19.721</v>
      </c>
      <c r="E71" s="54">
        <v>26.023</v>
      </c>
      <c r="F71" s="55">
        <v>20</v>
      </c>
      <c r="G71" s="54">
        <v>29.8994736842</v>
      </c>
      <c r="H71" s="54">
        <v>18.912210526300001</v>
      </c>
      <c r="I71" s="127"/>
    </row>
    <row r="72" spans="1:9">
      <c r="A72" s="53" t="s">
        <v>183</v>
      </c>
      <c r="B72" s="54">
        <v>31.425999999999998</v>
      </c>
      <c r="C72" s="54">
        <v>25.773</v>
      </c>
      <c r="D72" s="54">
        <v>20.12</v>
      </c>
      <c r="E72" s="54">
        <v>26.422999999999998</v>
      </c>
      <c r="F72" s="55">
        <v>21</v>
      </c>
      <c r="G72" s="54">
        <v>30.130842105300001</v>
      </c>
      <c r="H72" s="54">
        <v>18.861105263199999</v>
      </c>
      <c r="I72" s="127"/>
    </row>
    <row r="73" spans="1:9">
      <c r="A73" s="53" t="s">
        <v>184</v>
      </c>
      <c r="B73" s="54">
        <v>32.417000000000002</v>
      </c>
      <c r="C73" s="54">
        <v>26.388999999999999</v>
      </c>
      <c r="D73" s="54">
        <v>20.36</v>
      </c>
      <c r="E73" s="54">
        <v>26.068999999999999</v>
      </c>
      <c r="F73" s="55">
        <v>22</v>
      </c>
      <c r="G73" s="54">
        <v>29.8546842105</v>
      </c>
      <c r="H73" s="54">
        <v>18.802368421099999</v>
      </c>
      <c r="I73" s="127"/>
    </row>
    <row r="74" spans="1:9">
      <c r="A74" s="53" t="s">
        <v>185</v>
      </c>
      <c r="B74" s="54">
        <v>31.050999999999998</v>
      </c>
      <c r="C74" s="54">
        <v>25.552</v>
      </c>
      <c r="D74" s="54">
        <v>20.053000000000001</v>
      </c>
      <c r="E74" s="54">
        <v>26.216999999999999</v>
      </c>
      <c r="F74" s="55">
        <v>23</v>
      </c>
      <c r="G74" s="54">
        <v>30.525789473700002</v>
      </c>
      <c r="H74" s="54">
        <v>19.119789473699999</v>
      </c>
      <c r="I74" s="127"/>
    </row>
    <row r="75" spans="1:9">
      <c r="A75" s="53" t="s">
        <v>186</v>
      </c>
      <c r="B75" s="54">
        <v>29.852</v>
      </c>
      <c r="C75" s="54">
        <v>24.42</v>
      </c>
      <c r="D75" s="54">
        <v>18.988</v>
      </c>
      <c r="E75" s="54">
        <v>25.867999999999999</v>
      </c>
      <c r="F75" s="55">
        <v>24</v>
      </c>
      <c r="G75" s="54">
        <v>30.387631578899999</v>
      </c>
      <c r="H75" s="54">
        <v>19.181578947399998</v>
      </c>
      <c r="I75" s="127"/>
    </row>
    <row r="76" spans="1:9">
      <c r="A76" s="53" t="s">
        <v>187</v>
      </c>
      <c r="B76" s="54">
        <v>29.367999999999999</v>
      </c>
      <c r="C76" s="54">
        <v>24.111999999999998</v>
      </c>
      <c r="D76" s="54">
        <v>18.856999999999999</v>
      </c>
      <c r="E76" s="54">
        <v>26.071999999999999</v>
      </c>
      <c r="F76" s="55">
        <v>25</v>
      </c>
      <c r="G76" s="54">
        <v>30.592105263200001</v>
      </c>
      <c r="H76" s="54">
        <v>19.303105263199999</v>
      </c>
      <c r="I76" s="127"/>
    </row>
    <row r="77" spans="1:9">
      <c r="A77" s="53" t="s">
        <v>188</v>
      </c>
      <c r="B77" s="54">
        <v>28.337</v>
      </c>
      <c r="C77" s="54">
        <v>23.323</v>
      </c>
      <c r="D77" s="54">
        <v>18.309999999999999</v>
      </c>
      <c r="E77" s="54">
        <v>26.725999999999999</v>
      </c>
      <c r="F77" s="55">
        <v>26</v>
      </c>
      <c r="G77" s="54">
        <v>30.524684210499998</v>
      </c>
      <c r="H77" s="54">
        <v>19.301684210499999</v>
      </c>
      <c r="I77" s="127"/>
    </row>
    <row r="78" spans="1:9">
      <c r="A78" s="53" t="s">
        <v>189</v>
      </c>
      <c r="B78" s="54">
        <v>29.95</v>
      </c>
      <c r="C78" s="54">
        <v>24.212</v>
      </c>
      <c r="D78" s="54">
        <v>18.472999999999999</v>
      </c>
      <c r="E78" s="54">
        <v>27.341000000000001</v>
      </c>
      <c r="F78" s="55">
        <v>27</v>
      </c>
      <c r="G78" s="54">
        <v>30.3455789474</v>
      </c>
      <c r="H78" s="54">
        <v>19.182842105300001</v>
      </c>
      <c r="I78" s="127"/>
    </row>
    <row r="79" spans="1:9">
      <c r="A79" s="53" t="s">
        <v>190</v>
      </c>
      <c r="B79" s="54">
        <v>29.945</v>
      </c>
      <c r="C79" s="54">
        <v>24.553999999999998</v>
      </c>
      <c r="D79" s="54">
        <v>19.164000000000001</v>
      </c>
      <c r="E79" s="54">
        <v>26.463999999999999</v>
      </c>
      <c r="F79" s="55">
        <v>28</v>
      </c>
      <c r="G79" s="54">
        <v>30.2371052632</v>
      </c>
      <c r="H79" s="54">
        <v>19.2258421053</v>
      </c>
      <c r="I79" s="127"/>
    </row>
    <row r="80" spans="1:9">
      <c r="A80" s="53" t="s">
        <v>191</v>
      </c>
      <c r="B80" s="54">
        <v>30.709</v>
      </c>
      <c r="C80" s="54">
        <v>25.067</v>
      </c>
      <c r="D80" s="54">
        <v>19.425000000000001</v>
      </c>
      <c r="E80" s="54">
        <v>26.972999999999999</v>
      </c>
      <c r="F80" s="55">
        <v>29</v>
      </c>
      <c r="G80" s="54">
        <v>30.2582631579</v>
      </c>
      <c r="H80" s="54">
        <v>19.078368421099999</v>
      </c>
      <c r="I80" s="127"/>
    </row>
    <row r="81" spans="1:9">
      <c r="A81" s="53" t="s">
        <v>192</v>
      </c>
      <c r="B81" s="54">
        <v>30.036999999999999</v>
      </c>
      <c r="C81" s="54">
        <v>24.79</v>
      </c>
      <c r="D81" s="54">
        <v>19.542999999999999</v>
      </c>
      <c r="E81" s="54">
        <v>28.379000000000001</v>
      </c>
      <c r="F81" s="55">
        <v>30</v>
      </c>
      <c r="G81" s="54">
        <v>29.127842105300001</v>
      </c>
      <c r="H81" s="54">
        <v>19.165315789499999</v>
      </c>
      <c r="I81" s="127"/>
    </row>
    <row r="82" spans="1:9">
      <c r="A82" s="53" t="s">
        <v>162</v>
      </c>
      <c r="B82" s="54">
        <v>26.704000000000001</v>
      </c>
      <c r="C82" s="54">
        <v>21.785</v>
      </c>
      <c r="D82" s="54">
        <v>16.866</v>
      </c>
      <c r="E82" s="54">
        <v>27.544</v>
      </c>
      <c r="F82" s="55">
        <v>31</v>
      </c>
      <c r="G82" s="54">
        <v>30.8628421053</v>
      </c>
      <c r="H82" s="54">
        <v>19.0883684211</v>
      </c>
      <c r="I82" s="126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98</v>
      </c>
      <c r="B87" s="63">
        <v>23296.649045549999</v>
      </c>
      <c r="C87" s="77" t="str">
        <f>MID(UPPER(TEXT(D87,"mmm")),1,1)</f>
        <v>J</v>
      </c>
      <c r="D87" s="80" t="str">
        <f t="shared" ref="D87:D109" si="1">TEXT(EDATE(D88,-1),"mmmm aaaa")</f>
        <v>julio 2019</v>
      </c>
      <c r="E87" s="81">
        <f>VLOOKUP(D87,A$87:B$122,2,FALSE)</f>
        <v>22701.204090208001</v>
      </c>
    </row>
    <row r="88" spans="1:9">
      <c r="A88" s="53" t="s">
        <v>99</v>
      </c>
      <c r="B88" s="63">
        <v>20154.629677354002</v>
      </c>
      <c r="C88" s="78" t="str">
        <f t="shared" ref="C88:C111" si="2">MID(UPPER(TEXT(D88,"mmm")),1,1)</f>
        <v>A</v>
      </c>
      <c r="D88" s="82" t="str">
        <f t="shared" si="1"/>
        <v>agosto 2019</v>
      </c>
      <c r="E88" s="83">
        <f t="shared" ref="E88:E111" si="3">VLOOKUP(D88,A$87:B$122,2,FALSE)</f>
        <v>21177.253561983998</v>
      </c>
    </row>
    <row r="89" spans="1:9">
      <c r="A89" s="53" t="s">
        <v>101</v>
      </c>
      <c r="B89" s="63">
        <v>20726.895805251999</v>
      </c>
      <c r="C89" s="78" t="str">
        <f t="shared" si="2"/>
        <v>S</v>
      </c>
      <c r="D89" s="82" t="str">
        <f t="shared" si="1"/>
        <v>septiembre 2019</v>
      </c>
      <c r="E89" s="83">
        <f t="shared" si="3"/>
        <v>19936.18443252</v>
      </c>
    </row>
    <row r="90" spans="1:9">
      <c r="A90" s="53" t="s">
        <v>102</v>
      </c>
      <c r="B90" s="63">
        <v>19514.052023056</v>
      </c>
      <c r="C90" s="78" t="str">
        <f t="shared" si="2"/>
        <v>O</v>
      </c>
      <c r="D90" s="82" t="str">
        <f t="shared" si="1"/>
        <v>octubre 2019</v>
      </c>
      <c r="E90" s="83">
        <f t="shared" si="3"/>
        <v>20155.46354927</v>
      </c>
    </row>
    <row r="91" spans="1:9">
      <c r="A91" s="53" t="s">
        <v>103</v>
      </c>
      <c r="B91" s="63">
        <v>19899.136009188001</v>
      </c>
      <c r="C91" s="78" t="str">
        <f t="shared" si="2"/>
        <v>N</v>
      </c>
      <c r="D91" s="82" t="str">
        <f t="shared" si="1"/>
        <v>noviembre 2019</v>
      </c>
      <c r="E91" s="83">
        <f t="shared" si="3"/>
        <v>20817.226544469999</v>
      </c>
    </row>
    <row r="92" spans="1:9">
      <c r="A92" s="53" t="s">
        <v>104</v>
      </c>
      <c r="B92" s="63">
        <v>19970.835457706002</v>
      </c>
      <c r="C92" s="78" t="str">
        <f t="shared" si="2"/>
        <v>D</v>
      </c>
      <c r="D92" s="82" t="str">
        <f t="shared" si="1"/>
        <v>diciembre 2019</v>
      </c>
      <c r="E92" s="83">
        <f t="shared" si="3"/>
        <v>20907.164036049999</v>
      </c>
    </row>
    <row r="93" spans="1:9">
      <c r="A93" s="53" t="s">
        <v>121</v>
      </c>
      <c r="B93" s="63">
        <v>22701.204090208001</v>
      </c>
      <c r="C93" s="78" t="str">
        <f t="shared" si="2"/>
        <v>E</v>
      </c>
      <c r="D93" s="82" t="str">
        <f t="shared" si="1"/>
        <v>enero 2020</v>
      </c>
      <c r="E93" s="83">
        <f t="shared" si="3"/>
        <v>22577.217376982</v>
      </c>
    </row>
    <row r="94" spans="1:9">
      <c r="A94" s="53" t="s">
        <v>123</v>
      </c>
      <c r="B94" s="63">
        <v>21177.253561983998</v>
      </c>
      <c r="C94" s="78" t="str">
        <f t="shared" si="2"/>
        <v>F</v>
      </c>
      <c r="D94" s="82" t="str">
        <f t="shared" si="1"/>
        <v>febrero 2020</v>
      </c>
      <c r="E94" s="83">
        <f t="shared" si="3"/>
        <v>19840.085661852001</v>
      </c>
    </row>
    <row r="95" spans="1:9">
      <c r="A95" s="53" t="s">
        <v>124</v>
      </c>
      <c r="B95" s="63">
        <v>19936.18443252</v>
      </c>
      <c r="C95" s="78" t="str">
        <f t="shared" si="2"/>
        <v>M</v>
      </c>
      <c r="D95" s="82" t="str">
        <f t="shared" si="1"/>
        <v>marzo 2020</v>
      </c>
      <c r="E95" s="83">
        <f t="shared" si="3"/>
        <v>19808.362302358</v>
      </c>
    </row>
    <row r="96" spans="1:9">
      <c r="A96" s="53" t="s">
        <v>125</v>
      </c>
      <c r="B96" s="63">
        <v>20155.46354927</v>
      </c>
      <c r="C96" s="78" t="str">
        <f t="shared" si="2"/>
        <v>A</v>
      </c>
      <c r="D96" s="82" t="str">
        <f t="shared" si="1"/>
        <v>abril 2020</v>
      </c>
      <c r="E96" s="83">
        <f t="shared" si="3"/>
        <v>16160.449329384001</v>
      </c>
    </row>
    <row r="97" spans="1:5">
      <c r="A97" s="53" t="s">
        <v>126</v>
      </c>
      <c r="B97" s="63">
        <v>20817.226544469999</v>
      </c>
      <c r="C97" s="78" t="str">
        <f t="shared" si="2"/>
        <v>M</v>
      </c>
      <c r="D97" s="82" t="str">
        <f t="shared" si="1"/>
        <v>mayo 2020</v>
      </c>
      <c r="E97" s="83">
        <f t="shared" si="3"/>
        <v>17368.389882903</v>
      </c>
    </row>
    <row r="98" spans="1:5">
      <c r="A98" s="53" t="s">
        <v>127</v>
      </c>
      <c r="B98" s="63">
        <v>20907.164036049999</v>
      </c>
      <c r="C98" s="78" t="str">
        <f t="shared" si="2"/>
        <v>J</v>
      </c>
      <c r="D98" s="82" t="str">
        <f t="shared" si="1"/>
        <v>junio 2020</v>
      </c>
      <c r="E98" s="83">
        <f t="shared" si="3"/>
        <v>18354.280841045998</v>
      </c>
    </row>
    <row r="99" spans="1:5">
      <c r="A99" s="53" t="s">
        <v>128</v>
      </c>
      <c r="B99" s="63">
        <v>22577.217376982</v>
      </c>
      <c r="C99" s="78" t="str">
        <f t="shared" si="2"/>
        <v>J</v>
      </c>
      <c r="D99" s="82" t="str">
        <f t="shared" si="1"/>
        <v>julio 2020</v>
      </c>
      <c r="E99" s="83">
        <f t="shared" si="3"/>
        <v>21944.759355194001</v>
      </c>
    </row>
    <row r="100" spans="1:5">
      <c r="A100" s="53" t="s">
        <v>130</v>
      </c>
      <c r="B100" s="63">
        <v>19840.085661852001</v>
      </c>
      <c r="C100" s="78" t="str">
        <f t="shared" si="2"/>
        <v>A</v>
      </c>
      <c r="D100" s="82" t="str">
        <f t="shared" si="1"/>
        <v>agosto 2020</v>
      </c>
      <c r="E100" s="83">
        <f t="shared" si="3"/>
        <v>20740.560149403998</v>
      </c>
    </row>
    <row r="101" spans="1:5">
      <c r="A101" s="53" t="s">
        <v>131</v>
      </c>
      <c r="B101" s="63">
        <v>19808.362302358</v>
      </c>
      <c r="C101" s="78" t="str">
        <f t="shared" si="2"/>
        <v>S</v>
      </c>
      <c r="D101" s="82" t="str">
        <f t="shared" si="1"/>
        <v>septiembre 2020</v>
      </c>
      <c r="E101" s="83">
        <f t="shared" si="3"/>
        <v>19375.491099671999</v>
      </c>
    </row>
    <row r="102" spans="1:5">
      <c r="A102" s="53" t="s">
        <v>132</v>
      </c>
      <c r="B102" s="63">
        <v>16160.449329384001</v>
      </c>
      <c r="C102" s="78" t="str">
        <f t="shared" si="2"/>
        <v>O</v>
      </c>
      <c r="D102" s="82" t="str">
        <f t="shared" si="1"/>
        <v>octubre 2020</v>
      </c>
      <c r="E102" s="83">
        <f t="shared" si="3"/>
        <v>19599.735349332001</v>
      </c>
    </row>
    <row r="103" spans="1:5">
      <c r="A103" s="53" t="s">
        <v>133</v>
      </c>
      <c r="B103" s="63">
        <v>17368.389882903</v>
      </c>
      <c r="C103" s="78" t="str">
        <f t="shared" si="2"/>
        <v>N</v>
      </c>
      <c r="D103" s="82" t="str">
        <f t="shared" si="1"/>
        <v>noviembre 2020</v>
      </c>
      <c r="E103" s="83">
        <f t="shared" si="3"/>
        <v>19640.472718157998</v>
      </c>
    </row>
    <row r="104" spans="1:5">
      <c r="A104" s="53" t="s">
        <v>134</v>
      </c>
      <c r="B104" s="63">
        <v>18354.280841045998</v>
      </c>
      <c r="C104" s="78" t="str">
        <f t="shared" si="2"/>
        <v>D</v>
      </c>
      <c r="D104" s="82" t="str">
        <f t="shared" si="1"/>
        <v>diciembre 2020</v>
      </c>
      <c r="E104" s="83">
        <f t="shared" si="3"/>
        <v>21286.840357445999</v>
      </c>
    </row>
    <row r="105" spans="1:5">
      <c r="A105" s="53" t="s">
        <v>135</v>
      </c>
      <c r="B105" s="63">
        <v>21944.759355194001</v>
      </c>
      <c r="C105" s="78" t="str">
        <f t="shared" si="2"/>
        <v>E</v>
      </c>
      <c r="D105" s="82" t="str">
        <f t="shared" si="1"/>
        <v>enero 2021</v>
      </c>
      <c r="E105" s="83">
        <f t="shared" si="3"/>
        <v>22742.35439959</v>
      </c>
    </row>
    <row r="106" spans="1:5">
      <c r="A106" s="53" t="s">
        <v>137</v>
      </c>
      <c r="B106" s="63">
        <v>20740.560149403998</v>
      </c>
      <c r="C106" s="78" t="str">
        <f t="shared" si="2"/>
        <v>F</v>
      </c>
      <c r="D106" s="82" t="str">
        <f t="shared" si="1"/>
        <v>febrero 2021</v>
      </c>
      <c r="E106" s="83">
        <f t="shared" si="3"/>
        <v>19211.184779914001</v>
      </c>
    </row>
    <row r="107" spans="1:5">
      <c r="A107" s="53" t="s">
        <v>140</v>
      </c>
      <c r="B107" s="63">
        <v>19375.491099671999</v>
      </c>
      <c r="C107" s="78" t="str">
        <f t="shared" si="2"/>
        <v>M</v>
      </c>
      <c r="D107" s="82" t="str">
        <f t="shared" si="1"/>
        <v>marzo 2021</v>
      </c>
      <c r="E107" s="83">
        <f t="shared" si="3"/>
        <v>20731.199290640001</v>
      </c>
    </row>
    <row r="108" spans="1:5">
      <c r="A108" s="53" t="s">
        <v>142</v>
      </c>
      <c r="B108" s="63">
        <v>19599.735349332001</v>
      </c>
      <c r="C108" s="78" t="str">
        <f t="shared" si="2"/>
        <v>A</v>
      </c>
      <c r="D108" s="82" t="str">
        <f t="shared" si="1"/>
        <v>abril 2021</v>
      </c>
      <c r="E108" s="83">
        <f t="shared" si="3"/>
        <v>18906.353817296</v>
      </c>
    </row>
    <row r="109" spans="1:5">
      <c r="A109" s="53" t="s">
        <v>144</v>
      </c>
      <c r="B109" s="63">
        <v>19640.472718157998</v>
      </c>
      <c r="C109" s="78" t="str">
        <f t="shared" si="2"/>
        <v>M</v>
      </c>
      <c r="D109" s="82" t="str">
        <f t="shared" si="1"/>
        <v>mayo 2021</v>
      </c>
      <c r="E109" s="83">
        <f t="shared" si="3"/>
        <v>19213.119055023999</v>
      </c>
    </row>
    <row r="110" spans="1:5">
      <c r="A110" s="53" t="s">
        <v>146</v>
      </c>
      <c r="B110" s="63">
        <v>21286.840357445999</v>
      </c>
      <c r="C110" s="78" t="str">
        <f t="shared" si="2"/>
        <v>J</v>
      </c>
      <c r="D110" s="82" t="str">
        <f>TEXT(EDATE(D111,-1),"mmmm aaaa")</f>
        <v>junio 2021</v>
      </c>
      <c r="E110" s="83">
        <f t="shared" si="3"/>
        <v>19501.520807016001</v>
      </c>
    </row>
    <row r="111" spans="1:5" ht="15" thickBot="1">
      <c r="A111" s="53" t="s">
        <v>148</v>
      </c>
      <c r="B111" s="63">
        <v>22742.35439959</v>
      </c>
      <c r="C111" s="79" t="str">
        <f t="shared" si="2"/>
        <v>J</v>
      </c>
      <c r="D111" s="84" t="str">
        <f>A2</f>
        <v>Julio 2021</v>
      </c>
      <c r="E111" s="85">
        <f t="shared" si="3"/>
        <v>21383.287513809999</v>
      </c>
    </row>
    <row r="112" spans="1:5">
      <c r="A112" s="53" t="s">
        <v>150</v>
      </c>
      <c r="B112" s="63">
        <v>19211.184779914001</v>
      </c>
    </row>
    <row r="113" spans="1:4">
      <c r="A113" s="53" t="s">
        <v>153</v>
      </c>
      <c r="B113" s="63">
        <v>20731.199290640001</v>
      </c>
    </row>
    <row r="114" spans="1:4">
      <c r="A114" s="53" t="s">
        <v>155</v>
      </c>
      <c r="B114" s="63">
        <v>18906.353817296</v>
      </c>
    </row>
    <row r="115" spans="1:4">
      <c r="A115" s="53" t="s">
        <v>157</v>
      </c>
      <c r="B115" s="63">
        <v>19213.119055023999</v>
      </c>
      <c r="C115"/>
      <c r="D115"/>
    </row>
    <row r="116" spans="1:4">
      <c r="A116" s="53" t="s">
        <v>159</v>
      </c>
      <c r="B116" s="63">
        <v>19501.520807016001</v>
      </c>
      <c r="C116"/>
      <c r="D116"/>
    </row>
    <row r="117" spans="1:4">
      <c r="A117" s="53" t="s">
        <v>161</v>
      </c>
      <c r="B117" s="63">
        <v>21383.287513809999</v>
      </c>
      <c r="C117"/>
      <c r="D117"/>
    </row>
    <row r="118" spans="1:4">
      <c r="A118" s="53"/>
      <c r="B118" s="63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163</v>
      </c>
      <c r="B129" s="62">
        <v>32939.058400000002</v>
      </c>
      <c r="C129" s="55">
        <v>1</v>
      </c>
      <c r="D129" s="62">
        <v>700.245930208</v>
      </c>
      <c r="E129" s="88">
        <f>MAX(D129:D159)</f>
        <v>756.29595701599999</v>
      </c>
    </row>
    <row r="130" spans="1:5">
      <c r="A130" s="53" t="s">
        <v>164</v>
      </c>
      <c r="B130" s="62">
        <v>33428.572919999999</v>
      </c>
      <c r="C130" s="55">
        <v>2</v>
      </c>
      <c r="D130" s="62">
        <v>705.24819944800004</v>
      </c>
    </row>
    <row r="131" spans="1:5">
      <c r="A131" s="53" t="s">
        <v>165</v>
      </c>
      <c r="B131" s="62">
        <v>29746.251</v>
      </c>
      <c r="C131" s="55">
        <v>3</v>
      </c>
      <c r="D131" s="62">
        <v>642.04993651200004</v>
      </c>
    </row>
    <row r="132" spans="1:5">
      <c r="A132" s="53" t="s">
        <v>166</v>
      </c>
      <c r="B132" s="62">
        <v>29074.957999999999</v>
      </c>
      <c r="C132" s="55">
        <v>4</v>
      </c>
      <c r="D132" s="62">
        <v>601.85114001600004</v>
      </c>
    </row>
    <row r="133" spans="1:5">
      <c r="A133" s="53" t="s">
        <v>167</v>
      </c>
      <c r="B133" s="62">
        <v>34575.375</v>
      </c>
      <c r="C133" s="55">
        <v>5</v>
      </c>
      <c r="D133" s="62">
        <v>708.74793440799999</v>
      </c>
    </row>
    <row r="134" spans="1:5">
      <c r="A134" s="53" t="s">
        <v>168</v>
      </c>
      <c r="B134" s="62">
        <v>34119.241399999999</v>
      </c>
      <c r="C134" s="55">
        <v>6</v>
      </c>
      <c r="D134" s="62">
        <v>717.59757251200006</v>
      </c>
    </row>
    <row r="135" spans="1:5">
      <c r="A135" s="53" t="s">
        <v>169</v>
      </c>
      <c r="B135" s="62">
        <v>32615.325000000001</v>
      </c>
      <c r="C135" s="55">
        <v>7</v>
      </c>
      <c r="D135" s="62">
        <v>701.15940800800001</v>
      </c>
    </row>
    <row r="136" spans="1:5">
      <c r="A136" s="53" t="s">
        <v>170</v>
      </c>
      <c r="B136" s="62">
        <v>32476.968000000001</v>
      </c>
      <c r="C136" s="55">
        <v>8</v>
      </c>
      <c r="D136" s="62">
        <v>695.670429528</v>
      </c>
    </row>
    <row r="137" spans="1:5">
      <c r="A137" s="53" t="s">
        <v>171</v>
      </c>
      <c r="B137" s="62">
        <v>32409.33</v>
      </c>
      <c r="C137" s="55">
        <v>9</v>
      </c>
      <c r="D137" s="62">
        <v>688.10223200799999</v>
      </c>
    </row>
    <row r="138" spans="1:5">
      <c r="A138" s="53" t="s">
        <v>172</v>
      </c>
      <c r="B138" s="62">
        <v>29261.526399999999</v>
      </c>
      <c r="C138" s="55">
        <v>10</v>
      </c>
      <c r="D138" s="62">
        <v>634.98754291199998</v>
      </c>
    </row>
    <row r="139" spans="1:5">
      <c r="A139" s="53" t="s">
        <v>173</v>
      </c>
      <c r="B139" s="62">
        <v>29975.9362</v>
      </c>
      <c r="C139" s="55">
        <v>11</v>
      </c>
      <c r="D139" s="62">
        <v>619.53166908000003</v>
      </c>
    </row>
    <row r="140" spans="1:5">
      <c r="A140" s="53" t="s">
        <v>174</v>
      </c>
      <c r="B140" s="62">
        <v>34676.314400000003</v>
      </c>
      <c r="C140" s="55">
        <v>12</v>
      </c>
      <c r="D140" s="62">
        <v>713.10576691200004</v>
      </c>
    </row>
    <row r="141" spans="1:5">
      <c r="A141" s="53" t="s">
        <v>175</v>
      </c>
      <c r="B141" s="62">
        <v>32103.839</v>
      </c>
      <c r="C141" s="55">
        <v>13</v>
      </c>
      <c r="D141" s="62">
        <v>691.77230600799999</v>
      </c>
    </row>
    <row r="142" spans="1:5">
      <c r="A142" s="53" t="s">
        <v>176</v>
      </c>
      <c r="B142" s="62">
        <v>32522.16</v>
      </c>
      <c r="C142" s="55">
        <v>14</v>
      </c>
      <c r="D142" s="62">
        <v>694.95983651200004</v>
      </c>
    </row>
    <row r="143" spans="1:5">
      <c r="A143" s="53" t="s">
        <v>177</v>
      </c>
      <c r="B143" s="62">
        <v>32768.46976</v>
      </c>
      <c r="C143" s="55">
        <v>15</v>
      </c>
      <c r="D143" s="62">
        <v>701.53391256800001</v>
      </c>
    </row>
    <row r="144" spans="1:5">
      <c r="A144" s="53" t="s">
        <v>178</v>
      </c>
      <c r="B144" s="62">
        <v>33317.733</v>
      </c>
      <c r="C144" s="55">
        <v>16</v>
      </c>
      <c r="D144" s="62">
        <v>702.40159071200003</v>
      </c>
    </row>
    <row r="145" spans="1:5">
      <c r="A145" s="53" t="s">
        <v>179</v>
      </c>
      <c r="B145" s="62">
        <v>30225.397000000001</v>
      </c>
      <c r="C145" s="55">
        <v>17</v>
      </c>
      <c r="D145" s="62">
        <v>656.69520051200004</v>
      </c>
    </row>
    <row r="146" spans="1:5">
      <c r="A146" s="53" t="s">
        <v>180</v>
      </c>
      <c r="B146" s="62">
        <v>29500.330999999998</v>
      </c>
      <c r="C146" s="55">
        <v>18</v>
      </c>
      <c r="D146" s="62">
        <v>611.649334856</v>
      </c>
    </row>
    <row r="147" spans="1:5">
      <c r="A147" s="53" t="s">
        <v>181</v>
      </c>
      <c r="B147" s="62">
        <v>34919.137999999999</v>
      </c>
      <c r="C147" s="55">
        <v>19</v>
      </c>
      <c r="D147" s="62">
        <v>719.79351751199999</v>
      </c>
    </row>
    <row r="148" spans="1:5">
      <c r="A148" s="53" t="s">
        <v>182</v>
      </c>
      <c r="B148" s="62">
        <v>35077.489000000001</v>
      </c>
      <c r="C148" s="55">
        <v>20</v>
      </c>
      <c r="D148" s="62">
        <v>735.75851701600004</v>
      </c>
    </row>
    <row r="149" spans="1:5">
      <c r="A149" s="53" t="s">
        <v>183</v>
      </c>
      <c r="B149" s="62">
        <v>35825.313000000002</v>
      </c>
      <c r="C149" s="55">
        <v>21</v>
      </c>
      <c r="D149" s="62">
        <v>745.827736104</v>
      </c>
    </row>
    <row r="150" spans="1:5">
      <c r="A150" s="53" t="s">
        <v>184</v>
      </c>
      <c r="B150" s="62">
        <v>36455.470999999998</v>
      </c>
      <c r="C150" s="55">
        <v>22</v>
      </c>
      <c r="D150" s="62">
        <v>756.29595701599999</v>
      </c>
    </row>
    <row r="151" spans="1:5">
      <c r="A151" s="53" t="s">
        <v>185</v>
      </c>
      <c r="B151" s="62">
        <v>36061.769999999997</v>
      </c>
      <c r="C151" s="55">
        <v>23</v>
      </c>
      <c r="D151" s="62">
        <v>749.64656200800005</v>
      </c>
    </row>
    <row r="152" spans="1:5">
      <c r="A152" s="53" t="s">
        <v>186</v>
      </c>
      <c r="B152" s="62">
        <v>30656.329000000002</v>
      </c>
      <c r="C152" s="55">
        <v>24</v>
      </c>
      <c r="D152" s="62">
        <v>657.59207200799995</v>
      </c>
    </row>
    <row r="153" spans="1:5">
      <c r="A153" s="53" t="s">
        <v>187</v>
      </c>
      <c r="B153" s="62">
        <v>28998.832999999999</v>
      </c>
      <c r="C153" s="55">
        <v>25</v>
      </c>
      <c r="D153" s="62">
        <v>599.77516051199996</v>
      </c>
    </row>
    <row r="154" spans="1:5">
      <c r="A154" s="53" t="s">
        <v>188</v>
      </c>
      <c r="B154" s="62">
        <v>32850.159399999997</v>
      </c>
      <c r="C154" s="55">
        <v>26</v>
      </c>
      <c r="D154" s="62">
        <v>690.92012</v>
      </c>
    </row>
    <row r="155" spans="1:5">
      <c r="A155" s="53" t="s">
        <v>189</v>
      </c>
      <c r="B155" s="62">
        <v>33875.000399999997</v>
      </c>
      <c r="C155" s="55">
        <v>27</v>
      </c>
      <c r="D155" s="62">
        <v>713.84134909600004</v>
      </c>
    </row>
    <row r="156" spans="1:5">
      <c r="A156" s="53" t="s">
        <v>190</v>
      </c>
      <c r="B156" s="62">
        <v>34478.578269999998</v>
      </c>
      <c r="C156" s="55">
        <v>28</v>
      </c>
      <c r="D156" s="62">
        <v>726.418003838</v>
      </c>
    </row>
    <row r="157" spans="1:5">
      <c r="A157" s="53" t="s">
        <v>191</v>
      </c>
      <c r="B157" s="62">
        <v>34970.576000000001</v>
      </c>
      <c r="C157" s="55">
        <v>29</v>
      </c>
      <c r="D157" s="62">
        <v>734.47172451200004</v>
      </c>
      <c r="E157"/>
    </row>
    <row r="158" spans="1:5">
      <c r="A158" s="53" t="s">
        <v>192</v>
      </c>
      <c r="B158" s="62">
        <v>34513.421399999999</v>
      </c>
      <c r="C158" s="55">
        <v>30</v>
      </c>
      <c r="D158" s="62">
        <v>728.00711521599999</v>
      </c>
      <c r="E158"/>
    </row>
    <row r="159" spans="1:5">
      <c r="A159" s="53" t="s">
        <v>162</v>
      </c>
      <c r="B159" s="62">
        <v>29290.884794000001</v>
      </c>
      <c r="C159" s="55">
        <v>31</v>
      </c>
      <c r="D159" s="62">
        <v>637.62973625200004</v>
      </c>
      <c r="E159"/>
    </row>
    <row r="160" spans="1:5">
      <c r="A160"/>
      <c r="C160"/>
      <c r="D160" s="89">
        <v>780</v>
      </c>
      <c r="E160" s="119">
        <f>(MAX(D129:D159)/D160-1)*100</f>
        <v>-3.0389798697435966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66</v>
      </c>
      <c r="B163" s="139" t="s">
        <v>14</v>
      </c>
      <c r="C163" s="140"/>
      <c r="D163"/>
      <c r="E163" s="90"/>
    </row>
    <row r="164" spans="1:5">
      <c r="A164" s="51" t="s">
        <v>54</v>
      </c>
      <c r="B164" s="132" t="s">
        <v>64</v>
      </c>
      <c r="C164" s="132" t="s">
        <v>65</v>
      </c>
      <c r="D164"/>
      <c r="E164" s="90"/>
    </row>
    <row r="165" spans="1:5">
      <c r="A165" s="51" t="s">
        <v>52</v>
      </c>
      <c r="B165" s="52"/>
      <c r="C165" s="52"/>
      <c r="D165"/>
      <c r="E165" s="90"/>
    </row>
    <row r="166" spans="1:5">
      <c r="A166" s="53" t="s">
        <v>161</v>
      </c>
      <c r="B166" s="63">
        <v>37385</v>
      </c>
      <c r="C166" s="121" t="s">
        <v>195</v>
      </c>
      <c r="D166" s="89">
        <v>38972</v>
      </c>
      <c r="E166" s="119">
        <f>(B166/D166-1)*100</f>
        <v>-4.0721543672380118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2019</v>
      </c>
      <c r="B172" s="63">
        <v>40455</v>
      </c>
      <c r="C172" s="121" t="s">
        <v>100</v>
      </c>
      <c r="D172" s="63">
        <v>40021</v>
      </c>
      <c r="E172" s="121" t="s">
        <v>122</v>
      </c>
    </row>
    <row r="173" spans="1:5">
      <c r="A173" s="55">
        <v>2020</v>
      </c>
      <c r="B173" s="63">
        <v>40423</v>
      </c>
      <c r="C173" s="121" t="s">
        <v>129</v>
      </c>
      <c r="D173" s="63">
        <v>38972</v>
      </c>
      <c r="E173" s="121" t="s">
        <v>138</v>
      </c>
    </row>
    <row r="174" spans="1:5">
      <c r="A174" s="55">
        <v>2021</v>
      </c>
      <c r="B174" s="63">
        <v>42225</v>
      </c>
      <c r="C174" s="121" t="s">
        <v>151</v>
      </c>
      <c r="D174" s="63">
        <v>37385</v>
      </c>
      <c r="E174" s="121" t="s">
        <v>195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1" t="s">
        <v>68</v>
      </c>
      <c r="D179" s="63">
        <v>41318</v>
      </c>
      <c r="E179" s="121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70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2020</v>
      </c>
      <c r="B185" s="70">
        <f>D173</f>
        <v>38972</v>
      </c>
      <c r="C185" s="70">
        <f>B173</f>
        <v>40423</v>
      </c>
      <c r="D185" s="71" t="str">
        <f>MID(Dat_01!E173,1,2)+0&amp;" "&amp;TEXT(DATE(MID(Dat_01!E173,7,4),MID(Dat_01!E173,4,2),MID(Dat_01!E173,1,2)),"mmmm")&amp;" ("&amp;MID(Dat_01!E173,12,16)&amp;" h)"</f>
        <v>30 julio (13:54 h)</v>
      </c>
      <c r="E185" s="71" t="str">
        <f>MID(Dat_01!C173,1,2)+0&amp;" "&amp;TEXT(DATE(MID(Dat_01!C173,7,4),MID(Dat_01!C173,4,2),MID(Dat_01!C173,1,2)),"mmmm")&amp;" ("&amp;MID(Dat_01!C173,12,16)&amp;" h)"</f>
        <v>20 enero (20:22 h)</v>
      </c>
    </row>
    <row r="186" spans="1:6">
      <c r="A186" s="72">
        <f>A174</f>
        <v>2021</v>
      </c>
      <c r="B186" s="70">
        <f>D174</f>
        <v>37385</v>
      </c>
      <c r="C186" s="70">
        <f>B174</f>
        <v>42225</v>
      </c>
      <c r="D186" s="71" t="str">
        <f>MID(Dat_01!E174,1,2)+0&amp;" "&amp;TEXT(DATE(MID(Dat_01!E174,7,4),MID(Dat_01!E174,4,2),MID(Dat_01!E174,1,2)),"mmmm")&amp;" ("&amp;MID(Dat_01!E174,12,16)&amp;" h)"</f>
        <v>22 julio (14:43 h)</v>
      </c>
      <c r="E186" s="71" t="str">
        <f>MID(Dat_01!C174,1,2)+0&amp;" "&amp;TEXT(DATE(MID(Dat_01!C174,7,4),MID(Dat_01!C174,4,2),MID(Dat_01!C174,1,2)),"mmmm")&amp;" ("&amp;MID(Dat_01!C174,12,16)&amp;" h)"</f>
        <v>8 enero (14:05 h)</v>
      </c>
    </row>
    <row r="187" spans="1:6">
      <c r="A187" s="73" t="str">
        <f>LOWER(MID(A166,1,3))&amp;"-"&amp;MID(A174,3,2)</f>
        <v>jul-21</v>
      </c>
      <c r="B187" s="74">
        <f>IF(B163="Invierno","",B166)</f>
        <v>37385</v>
      </c>
      <c r="C187" s="74" t="str">
        <f>IF(B163="Invierno",B166,"")</f>
        <v/>
      </c>
      <c r="D187" s="75" t="str">
        <f>IF(B187="","",MID(Dat_01!C166,1,2)+0&amp;" "&amp;TEXT(DATE(MID(Dat_01!C166,7,4),MID(Dat_01!C166,4,2),MID(Dat_01!C166,1,2)),"mmmm")&amp;" ("&amp;MID(Dat_01!C166,12,16)&amp;" h)")</f>
        <v>22 julio (14:43 h)</v>
      </c>
      <c r="E187" s="75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D188" s="125" t="str">
        <f>CONCATENATE(MID(D187,1,FIND(" ",D187)+3)," ",MID(D187,FIND("(",D187)+1,7))</f>
        <v>22 jul 14:43 h</v>
      </c>
      <c r="E188" s="125"/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2021-08-16T09:29:02Z</dcterms:modified>
</cp:coreProperties>
</file>