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L\INF_ELABORADA\"/>
    </mc:Choice>
  </mc:AlternateContent>
  <xr:revisionPtr revIDLastSave="0" documentId="13_ncr:1_{0CE400CC-12A8-4012-97F5-A62BECC02262}" xr6:coauthVersionLast="36" xr6:coauthVersionMax="36" xr10:uidLastSave="{00000000-0000-0000-0000-000000000000}"/>
  <bookViews>
    <workbookView xWindow="0" yWindow="0" windowWidth="28800" windowHeight="12135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Dat_01!$A$4:$J$25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6" i="10" l="1"/>
  <c r="B186" i="10"/>
  <c r="B183" i="10"/>
  <c r="K9" i="1" l="1"/>
  <c r="J9" i="1"/>
  <c r="I9" i="1"/>
  <c r="H9" i="1"/>
  <c r="G9" i="1"/>
  <c r="F9" i="1"/>
  <c r="A45" i="10" l="1"/>
  <c r="A44" i="10" l="1"/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C108" i="16"/>
  <c r="C107" i="16"/>
  <c r="D105" i="16"/>
  <c r="C105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G38" i="16"/>
  <c r="D101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E183" i="10"/>
  <c r="G105" i="16" s="1"/>
  <c r="D183" i="10"/>
  <c r="F105" i="16" s="1"/>
  <c r="C183" i="10"/>
  <c r="E3" i="8"/>
  <c r="F109" i="16" l="1"/>
  <c r="E188" i="10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3" i="10" l="1"/>
  <c r="E125" i="16"/>
  <c r="D125" i="16"/>
  <c r="F45" i="10"/>
  <c r="C125" i="16"/>
  <c r="F125" i="16"/>
  <c r="B125" i="16"/>
  <c r="A125" i="16" s="1"/>
  <c r="D103" i="10"/>
  <c r="E104" i="10"/>
  <c r="C104" i="10"/>
  <c r="C123" i="16" l="1"/>
  <c r="F123" i="16"/>
  <c r="E123" i="16"/>
  <c r="D123" i="16"/>
  <c r="F43" i="10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C122" i="16" l="1"/>
  <c r="E122" i="16"/>
  <c r="F122" i="16"/>
  <c r="D122" i="16"/>
  <c r="F42" i="10"/>
  <c r="B122" i="16"/>
  <c r="A122" i="16" s="1"/>
  <c r="D101" i="10"/>
  <c r="E102" i="10"/>
  <c r="C102" i="10"/>
  <c r="F7" i="1"/>
  <c r="G8" i="1" s="1"/>
  <c r="A41" i="10"/>
  <c r="C121" i="16" l="1"/>
  <c r="F121" i="16"/>
  <c r="E121" i="16"/>
  <c r="D121" i="16"/>
  <c r="F41" i="10"/>
  <c r="B121" i="16"/>
  <c r="A121" i="16" s="1"/>
  <c r="D100" i="10"/>
  <c r="E101" i="10"/>
  <c r="C101" i="10"/>
  <c r="A40" i="10"/>
  <c r="C120" i="16" l="1"/>
  <c r="F120" i="16"/>
  <c r="D120" i="16"/>
  <c r="E120" i="16"/>
  <c r="F40" i="10"/>
  <c r="B120" i="16"/>
  <c r="A120" i="16" s="1"/>
  <c r="D99" i="10"/>
  <c r="E100" i="10"/>
  <c r="C100" i="10"/>
  <c r="A39" i="10"/>
  <c r="C119" i="16" l="1"/>
  <c r="F119" i="16"/>
  <c r="E119" i="16"/>
  <c r="D119" i="16"/>
  <c r="F39" i="10"/>
  <c r="B119" i="16"/>
  <c r="A119" i="16" s="1"/>
  <c r="D98" i="10"/>
  <c r="E99" i="10"/>
  <c r="C99" i="10"/>
  <c r="A38" i="10"/>
  <c r="C118" i="16" l="1"/>
  <c r="E118" i="16"/>
  <c r="F118" i="16"/>
  <c r="D118" i="16"/>
  <c r="F38" i="10"/>
  <c r="B118" i="16"/>
  <c r="A118" i="16" s="1"/>
  <c r="D97" i="10"/>
  <c r="E98" i="10"/>
  <c r="C98" i="10"/>
  <c r="A37" i="10"/>
  <c r="C117" i="16" l="1"/>
  <c r="F117" i="16"/>
  <c r="D117" i="16"/>
  <c r="E117" i="16"/>
  <c r="F37" i="10"/>
  <c r="B117" i="16"/>
  <c r="A117" i="16" s="1"/>
  <c r="D96" i="10"/>
  <c r="E97" i="10"/>
  <c r="C97" i="10"/>
  <c r="A36" i="10"/>
  <c r="C116" i="16" l="1"/>
  <c r="F116" i="16"/>
  <c r="E116" i="16"/>
  <c r="D116" i="16"/>
  <c r="F36" i="10"/>
  <c r="B116" i="16"/>
  <c r="A116" i="16" s="1"/>
  <c r="D95" i="10"/>
  <c r="E96" i="10"/>
  <c r="C96" i="10"/>
  <c r="A35" i="10"/>
  <c r="K8" i="1"/>
  <c r="I8" i="1"/>
  <c r="A34" i="10" l="1"/>
  <c r="F34" i="10" s="1"/>
  <c r="C115" i="16"/>
  <c r="E115" i="16"/>
  <c r="F115" i="16"/>
  <c r="D115" i="16"/>
  <c r="F35" i="10"/>
  <c r="B115" i="16"/>
  <c r="A115" i="16" s="1"/>
  <c r="D94" i="10"/>
  <c r="E95" i="10"/>
  <c r="C95" i="10"/>
  <c r="E13" i="8"/>
  <c r="E11" i="8"/>
  <c r="E9" i="8"/>
  <c r="A33" i="10" l="1"/>
  <c r="C114" i="16"/>
  <c r="F114" i="16"/>
  <c r="D114" i="16"/>
  <c r="E114" i="16"/>
  <c r="B114" i="16"/>
  <c r="A114" i="16" s="1"/>
  <c r="D93" i="10"/>
  <c r="E94" i="10"/>
  <c r="C94" i="10"/>
  <c r="E12" i="8"/>
  <c r="E8" i="8"/>
  <c r="E113" i="16" l="1"/>
  <c r="F113" i="16"/>
  <c r="D113" i="16"/>
  <c r="F33" i="10"/>
  <c r="C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<sst xmlns="http://schemas.openxmlformats.org/spreadsheetml/2006/main" count="302" uniqueCount="182">
  <si>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</si>
  <si>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</si>
  <si>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</si>
  <si>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</si>
  <si>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</si>
  <si>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</si>
  <si>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</si>
  <si>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</si>
  <si>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</si>
  <si>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</si>
  <si>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</si>
  <si>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</si>
  <si>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</si>
  <si>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</si>
  <si>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</si>
  <si>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</si>
  <si>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</si>
  <si>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</si>
  <si>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</si>
  <si>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</si>
  <si>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</si>
  <si>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</si>
  <si>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</si>
  <si>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</si>
  <si>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</si>
  <si>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</si>
  <si>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</si>
  <si>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</si>
  <si>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</si>
  <si>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</si>
  <si>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</si>
  <si>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</si>
  <si>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</si>
  <si>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</si>
  <si>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</si>
  <si>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</si>
  <si>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</si>
  <si>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</si>
  <si>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</si>
  <si>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</si>
  <si>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</si>
  <si>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</si>
  <si>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</si>
  <si>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</si>
  <si>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</si>
  <si>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</si>
  <si>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</si>
  <si>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</si>
  <si>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</si>
  <si>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</si>
  <si>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</si>
  <si>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</si>
  <si>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</si>
  <si>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</si>
  <si>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</si>
  <si>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</si>
  <si>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</si>
  <si>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</si>
  <si>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</si>
  <si>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</si>
  <si>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</si>
  <si>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</si>
  <si>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</si>
  <si>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</si>
  <si>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</si>
  <si>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</si>
  <si>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</si>
  <si>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</si>
  <si>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</si>
  <si>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</si>
  <si>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</si>
  <si>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</si>
  <si>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</si>
  <si>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</si>
  <si>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</si>
  <si>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</si>
  <si>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</si>
  <si>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</si>
  <si>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</si>
  <si>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</si>
  <si>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</si>
  <si>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</si>
  <si>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</si>
  <si>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</si>
  <si>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</si>
  <si>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</si>
  <si>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</si>
  <si>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</si>
  <si>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</si>
  <si>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</si>
  <si>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</si>
  <si>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</si>
  <si>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</si>
  <si>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</si>
  <si>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</si>
  <si>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</si>
  <si>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</si>
  <si>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</si>
  <si>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</si>
  <si>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</si>
  <si>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</si>
  <si>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</si>
  <si>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</si>
  <si>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</si>
  <si>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</si>
  <si>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</si>
  <si>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</si>
  <si>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</si>
  <si>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</si>
  <si>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</si>
  <si>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</si>
  <si>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</si>
  <si>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</si>
  <si>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</si>
  <si>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</si>
  <si>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</si>
  <si>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</si>
  <si>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</si>
  <si>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</si>
  <si>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</si>
  <si>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</si>
  <si>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</si>
  <si>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</si>
  <si>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</si>
  <si>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</si>
  <si>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</si>
  <si>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</si>
  <si>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</si>
  <si>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</si>
  <si>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</si>
  <si>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</si>
  <si>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</si>
  <si>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</si>
  <si>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</si>
  <si>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Mes Año anterior (MWh)</t>
  </si>
  <si>
    <t>Año anterior (MWh)</t>
  </si>
  <si>
    <t>Año móvil Año anterior (MWh)</t>
  </si>
  <si>
    <t>Julio 2019</t>
  </si>
  <si>
    <t>31/07/2019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</si>
  <si>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11:52:17"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msgID="A03B37E911E9BCF70EA50080EFD565F1"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</si>
  <si>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23/07/2019 13:25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</si>
  <si>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11:52:25"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msgID="A038039911E9BCF70EA50080EFD564EF"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nrr="37" nrc="74"&gt;&lt;pg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</si>
  <si>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11:52:28"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msgID="A036DCA211E9BCF70EA50080EFC545F1"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nrr="1143" nrc="40"&gt;&lt;pg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</si>
  <si>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11:52:31"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msgID="A055E65711E9BCF70EA50080EF2505F2"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nrr="1049" nrc="70"&gt;&lt;pg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</si>
  <si>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</si>
  <si>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</si>
  <si>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</si>
  <si>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</si>
  <si>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</si>
  <si>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</si>
  <si>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</si>
  <si>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</si>
  <si>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</si>
  <si>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</si>
  <si>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</si>
  <si>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</si>
  <si>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</si>
  <si>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</si>
  <si>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</si>
  <si>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</si>
  <si>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</si>
  <si>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</si>
  <si>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</si>
  <si>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</si>
  <si>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</si>
  <si>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</si>
  <si>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</si>
  <si>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</si>
  <si>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</si>
  <si>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</si>
  <si>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</si>
  <si>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</si>
  <si>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</si>
  <si>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</si>
  <si>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11:52:35"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msgID="ABDE74A211E9BCF70EA50080EF05C4F0"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nrr="989" nrc="132"&gt;&lt;pg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</si>
  <si>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ut="08/12/2019 11:52:39"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msgID="A6BE2EFF11E9BCF70EA50080EF3525F2"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nrr="37" nrc="148"&gt;&lt;pg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</si>
  <si>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ut="08/12/2019 11:52:42"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msgID="AE1BAF0011E9BCF70EA50080EF75A4F1"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nrr="108" nrc="152"&gt;&lt;pg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</si>
  <si>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Agosto 2019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</si>
  <si>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ut="08/12/2019 11:53:19"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msgID="A8373F2911E9BCF70EA50080EF75A3EF"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rows="34" cols="2" /&gt;&lt;esdo ews="" ece="" ptn="" /&gt;&lt;/excel&gt;&lt;pgs&gt;&lt;pg rows="32" cols="1" nrr="956" nrc="33"&gt;&lt;pg /&gt;&lt;bls&gt;&lt;bl sr="1" sc="1" rfetch="32" cfetch="1" posid="1" darows="0" dacols="1"&gt;&lt;excel&gt;&lt;epo ews="Dat_01" ece="A85" enr="MSTR.Serie_Balance_B.C._Mensual" ptn="" qtn="" rows="34" cols="2" /&gt;&lt;esdo ews="" ece="" ptn="" /&gt;&lt;/excel&gt;&lt;gridRng&gt;&lt;sect id="TITLE_AREA" rngprop="1:1:2:1" /&gt;&lt;sect id="ROWHEADERS_AREA" rngprop="3:1:32:1" /&gt;&lt;sect id="COLUMNHEADERS_AREA" rngprop="1:2:2:1" /&gt;&lt;sect id="DATA_AREA" rngprop="3:2:32:1"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</si>
  <si>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11:53:50"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msgID="A05A71B311E9BCF70EA50080EF05C5F2"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nrr="1113" nrc="39"&gt;&lt;pg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</si>
  <si>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4f32a9fc2b92463c98d87fae9f517182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</si>
  <si>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11:53:54"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msgID="A9997BBB11E9BCF70EA50080EF85C5F3"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nrr="640" nrc="210"&gt;&lt;pg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</si>
</sst>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  <font>
      <b/>
      <sz val="8"/>
      <color rgb="FF0B428E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0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41" fillId="10" borderId="6">
      <alignment vertical="center" wrapText="1"/>
    </xf>
    <xf numFmtId="164" fontId="41" fillId="10" borderId="6">
      <alignment horizontal="center" wrapText="1"/>
    </xf>
  </cellStyleXfs>
  <cellXfs count="149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6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5" fillId="4" borderId="6" xfId="27" quotePrefix="1" applyAlignment="1">
      <alignment horizontal="right" vertical="center"/>
    </xf>
    <xf numFmtId="0" fontId="2" fillId="0" borderId="0" xfId="8" applyAlignment="1">
      <alignment horizontal="right"/>
    </xf>
    <xf numFmtId="169" fontId="32" fillId="11" borderId="0" xfId="6" applyNumberFormat="1" applyFont="1" applyFill="1" applyBorder="1" applyAlignment="1" applyProtection="1">
      <alignment horizontal="right" indent="1"/>
    </xf>
    <xf numFmtId="169" fontId="32" fillId="11" borderId="1" xfId="6" applyNumberFormat="1" applyFont="1" applyFill="1" applyBorder="1" applyAlignment="1" applyProtection="1">
      <alignment horizontal="right" indent="1"/>
    </xf>
    <xf numFmtId="176" fontId="29" fillId="0" borderId="0" xfId="0" applyNumberFormat="1" applyFont="1"/>
    <xf numFmtId="177" fontId="29" fillId="0" borderId="0" xfId="0" applyNumberFormat="1" applyFont="1"/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</cellXfs>
  <cellStyles count="30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3_12fa68d3-c457-4d25-994e-10345e19d365" xfId="15" xr:uid="{00000000-0005-0000-0000-000010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FFFFFF"/>
      <color rgb="FFF5F5F5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-0.71450383753798308</c:v>
                </c:pt>
                <c:pt idx="1">
                  <c:v>-1.4758085136544974</c:v>
                </c:pt>
                <c:pt idx="2">
                  <c:v>-1.8307834332622841</c:v>
                </c:pt>
                <c:pt idx="3">
                  <c:v>0.87499136468409677</c:v>
                </c:pt>
                <c:pt idx="4">
                  <c:v>-0.44734776923334163</c:v>
                </c:pt>
                <c:pt idx="5">
                  <c:v>2.0645999340766945</c:v>
                </c:pt>
                <c:pt idx="6">
                  <c:v>0.61112827036402528</c:v>
                </c:pt>
                <c:pt idx="7">
                  <c:v>0.32309442564152313</c:v>
                </c:pt>
                <c:pt idx="8">
                  <c:v>1.5535873278807228</c:v>
                </c:pt>
                <c:pt idx="9">
                  <c:v>-0.27719888328495701</c:v>
                </c:pt>
                <c:pt idx="10">
                  <c:v>0.86642096767892696</c:v>
                </c:pt>
                <c:pt idx="11">
                  <c:v>-0.18870506110824081</c:v>
                </c:pt>
                <c:pt idx="12">
                  <c:v>2.9369692259699653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-0.35638067680926477</c:v>
                </c:pt>
                <c:pt idx="1">
                  <c:v>0.69812543180443054</c:v>
                </c:pt>
                <c:pt idx="2">
                  <c:v>1.7896253495112813</c:v>
                </c:pt>
                <c:pt idx="3">
                  <c:v>-0.22148422758365705</c:v>
                </c:pt>
                <c:pt idx="4">
                  <c:v>1.5250987461166043</c:v>
                </c:pt>
                <c:pt idx="5">
                  <c:v>-1.5551688012934264</c:v>
                </c:pt>
                <c:pt idx="6">
                  <c:v>1.8446584628137419</c:v>
                </c:pt>
                <c:pt idx="7">
                  <c:v>-3.4682933574362811</c:v>
                </c:pt>
                <c:pt idx="8">
                  <c:v>-2.9249877675856188</c:v>
                </c:pt>
                <c:pt idx="9">
                  <c:v>-8.7771223525867637E-2</c:v>
                </c:pt>
                <c:pt idx="10">
                  <c:v>0.86131893303178497</c:v>
                </c:pt>
                <c:pt idx="11">
                  <c:v>1.5810094829203147</c:v>
                </c:pt>
                <c:pt idx="12">
                  <c:v>2.9377725301974693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3.4616190840885963E-2</c:v>
                </c:pt>
                <c:pt idx="1">
                  <c:v>1.7664479185630855</c:v>
                </c:pt>
                <c:pt idx="2">
                  <c:v>2.9999397227346458</c:v>
                </c:pt>
                <c:pt idx="3">
                  <c:v>1.6389875980227231E-2</c:v>
                </c:pt>
                <c:pt idx="4">
                  <c:v>-1.0176698110557214</c:v>
                </c:pt>
                <c:pt idx="5">
                  <c:v>-4.9190096172281326</c:v>
                </c:pt>
                <c:pt idx="6">
                  <c:v>0.59871052585629414</c:v>
                </c:pt>
                <c:pt idx="7">
                  <c:v>-2.1334951296126277</c:v>
                </c:pt>
                <c:pt idx="8">
                  <c:v>-4.7850206494480565</c:v>
                </c:pt>
                <c:pt idx="9">
                  <c:v>-1.7267488659109875</c:v>
                </c:pt>
                <c:pt idx="10">
                  <c:v>-2.5994932992466913</c:v>
                </c:pt>
                <c:pt idx="11">
                  <c:v>-3.2372665466115724</c:v>
                </c:pt>
                <c:pt idx="12">
                  <c:v>-3.7002084844332099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-1.0362683235063619</c:v>
                </c:pt>
                <c:pt idx="1">
                  <c:v>0.98876483671301862</c:v>
                </c:pt>
                <c:pt idx="2">
                  <c:v>2.958781638983643</c:v>
                </c:pt>
                <c:pt idx="3">
                  <c:v>0.66989701308066696</c:v>
                </c:pt>
                <c:pt idx="4">
                  <c:v>6.0081165827541305E-2</c:v>
                </c:pt>
                <c:pt idx="5">
                  <c:v>-4.4095784844448644</c:v>
                </c:pt>
                <c:pt idx="6">
                  <c:v>3.0544972590340613</c:v>
                </c:pt>
                <c:pt idx="7">
                  <c:v>-5.2786940614073856</c:v>
                </c:pt>
                <c:pt idx="8">
                  <c:v>-6.1564210891529525</c:v>
                </c:pt>
                <c:pt idx="9">
                  <c:v>-2.0917189727218122</c:v>
                </c:pt>
                <c:pt idx="10">
                  <c:v>-0.87175339853597933</c:v>
                </c:pt>
                <c:pt idx="11">
                  <c:v>-1.8449621247994985</c:v>
                </c:pt>
                <c:pt idx="12">
                  <c:v>2.1745332717342247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28.281368421100002</c:v>
                </c:pt>
                <c:pt idx="1">
                  <c:v>28.559000000000001</c:v>
                </c:pt>
                <c:pt idx="2">
                  <c:v>28.855736842100001</c:v>
                </c:pt>
                <c:pt idx="3">
                  <c:v>28.7168947368</c:v>
                </c:pt>
                <c:pt idx="4">
                  <c:v>28.4773684211</c:v>
                </c:pt>
                <c:pt idx="5">
                  <c:v>28.666421052600001</c:v>
                </c:pt>
                <c:pt idx="6">
                  <c:v>28.846947368399999</c:v>
                </c:pt>
                <c:pt idx="7">
                  <c:v>29.050578947399998</c:v>
                </c:pt>
                <c:pt idx="8">
                  <c:v>29.123263157899999</c:v>
                </c:pt>
                <c:pt idx="9">
                  <c:v>29.1871578947</c:v>
                </c:pt>
                <c:pt idx="10">
                  <c:v>29.091736842100001</c:v>
                </c:pt>
                <c:pt idx="11">
                  <c:v>29.2051052632</c:v>
                </c:pt>
                <c:pt idx="12">
                  <c:v>29.4721052632</c:v>
                </c:pt>
                <c:pt idx="13">
                  <c:v>29.211789473700001</c:v>
                </c:pt>
                <c:pt idx="14">
                  <c:v>29.603052631600001</c:v>
                </c:pt>
                <c:pt idx="15">
                  <c:v>29.660684210500001</c:v>
                </c:pt>
                <c:pt idx="16">
                  <c:v>30.235684210500001</c:v>
                </c:pt>
                <c:pt idx="17">
                  <c:v>30.1147894737</c:v>
                </c:pt>
                <c:pt idx="18">
                  <c:v>29.943999999999999</c:v>
                </c:pt>
                <c:pt idx="19">
                  <c:v>29.741684210500001</c:v>
                </c:pt>
                <c:pt idx="20">
                  <c:v>30.0388947368</c:v>
                </c:pt>
                <c:pt idx="21">
                  <c:v>29.5135263158</c:v>
                </c:pt>
                <c:pt idx="22">
                  <c:v>29.988105263200001</c:v>
                </c:pt>
                <c:pt idx="23">
                  <c:v>29.9864736842</c:v>
                </c:pt>
                <c:pt idx="24">
                  <c:v>30.191842105300001</c:v>
                </c:pt>
                <c:pt idx="25">
                  <c:v>30.2222105263</c:v>
                </c:pt>
                <c:pt idx="26">
                  <c:v>30.1269473684</c:v>
                </c:pt>
                <c:pt idx="27">
                  <c:v>30.0861052632</c:v>
                </c:pt>
                <c:pt idx="28">
                  <c:v>30.042157894700001</c:v>
                </c:pt>
                <c:pt idx="29">
                  <c:v>28.945105263199999</c:v>
                </c:pt>
                <c:pt idx="30">
                  <c:v>30.7176842105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17.641315789499998</c:v>
                </c:pt>
                <c:pt idx="1">
                  <c:v>17.522368421100001</c:v>
                </c:pt>
                <c:pt idx="2">
                  <c:v>17.885894736800001</c:v>
                </c:pt>
                <c:pt idx="3">
                  <c:v>17.967842105300001</c:v>
                </c:pt>
                <c:pt idx="4">
                  <c:v>17.853473684200001</c:v>
                </c:pt>
                <c:pt idx="5">
                  <c:v>18.159210526300001</c:v>
                </c:pt>
                <c:pt idx="6">
                  <c:v>17.714736842099999</c:v>
                </c:pt>
                <c:pt idx="7">
                  <c:v>18.159210526300001</c:v>
                </c:pt>
                <c:pt idx="8">
                  <c:v>18.112578947399999</c:v>
                </c:pt>
                <c:pt idx="9">
                  <c:v>18.085999999999999</c:v>
                </c:pt>
                <c:pt idx="10">
                  <c:v>18.068000000000001</c:v>
                </c:pt>
                <c:pt idx="11">
                  <c:v>18.048368421100001</c:v>
                </c:pt>
                <c:pt idx="12">
                  <c:v>18.0075263158</c:v>
                </c:pt>
                <c:pt idx="13">
                  <c:v>18.296157894699999</c:v>
                </c:pt>
                <c:pt idx="14">
                  <c:v>18.145789473699999</c:v>
                </c:pt>
                <c:pt idx="15">
                  <c:v>18.2127368421</c:v>
                </c:pt>
                <c:pt idx="16">
                  <c:v>18.582210526299999</c:v>
                </c:pt>
                <c:pt idx="17">
                  <c:v>18.624210526300001</c:v>
                </c:pt>
                <c:pt idx="18">
                  <c:v>18.5195263158</c:v>
                </c:pt>
                <c:pt idx="19">
                  <c:v>18.687578947399999</c:v>
                </c:pt>
                <c:pt idx="20">
                  <c:v>18.686210526299998</c:v>
                </c:pt>
                <c:pt idx="21">
                  <c:v>18.6773157895</c:v>
                </c:pt>
                <c:pt idx="22">
                  <c:v>18.8203684211</c:v>
                </c:pt>
                <c:pt idx="23">
                  <c:v>18.863947368400002</c:v>
                </c:pt>
                <c:pt idx="24">
                  <c:v>19.107473684199999</c:v>
                </c:pt>
                <c:pt idx="25">
                  <c:v>19.053000000000001</c:v>
                </c:pt>
                <c:pt idx="26">
                  <c:v>19.004473684200001</c:v>
                </c:pt>
                <c:pt idx="27">
                  <c:v>19.090631578899998</c:v>
                </c:pt>
                <c:pt idx="28">
                  <c:v>18.977631578899999</c:v>
                </c:pt>
                <c:pt idx="29">
                  <c:v>19.0598947368</c:v>
                </c:pt>
                <c:pt idx="30">
                  <c:v>19.040947368400001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29.314</c:v>
                </c:pt>
                <c:pt idx="1">
                  <c:v>29.138999999999999</c:v>
                </c:pt>
                <c:pt idx="2">
                  <c:v>31.09</c:v>
                </c:pt>
                <c:pt idx="3">
                  <c:v>31.536999999999999</c:v>
                </c:pt>
                <c:pt idx="4">
                  <c:v>30.544</c:v>
                </c:pt>
                <c:pt idx="5">
                  <c:v>31.029</c:v>
                </c:pt>
                <c:pt idx="6">
                  <c:v>30.94</c:v>
                </c:pt>
                <c:pt idx="7">
                  <c:v>28.074999999999999</c:v>
                </c:pt>
                <c:pt idx="8">
                  <c:v>28.431999999999999</c:v>
                </c:pt>
                <c:pt idx="9">
                  <c:v>30.542999999999999</c:v>
                </c:pt>
                <c:pt idx="10">
                  <c:v>32.814999999999998</c:v>
                </c:pt>
                <c:pt idx="11">
                  <c:v>33.290999999999997</c:v>
                </c:pt>
                <c:pt idx="12">
                  <c:v>30.608000000000001</c:v>
                </c:pt>
                <c:pt idx="13">
                  <c:v>29.538</c:v>
                </c:pt>
                <c:pt idx="14">
                  <c:v>30.626000000000001</c:v>
                </c:pt>
                <c:pt idx="15">
                  <c:v>30.018999999999998</c:v>
                </c:pt>
                <c:pt idx="16">
                  <c:v>28.611000000000001</c:v>
                </c:pt>
                <c:pt idx="17">
                  <c:v>30.472999999999999</c:v>
                </c:pt>
                <c:pt idx="18">
                  <c:v>32.231000000000002</c:v>
                </c:pt>
                <c:pt idx="19">
                  <c:v>31.895</c:v>
                </c:pt>
                <c:pt idx="20">
                  <c:v>32.555999999999997</c:v>
                </c:pt>
                <c:pt idx="21">
                  <c:v>34.161999999999999</c:v>
                </c:pt>
                <c:pt idx="22">
                  <c:v>35.073999999999998</c:v>
                </c:pt>
                <c:pt idx="23">
                  <c:v>34.302</c:v>
                </c:pt>
                <c:pt idx="24">
                  <c:v>33.344000000000001</c:v>
                </c:pt>
                <c:pt idx="25">
                  <c:v>30.402000000000001</c:v>
                </c:pt>
                <c:pt idx="26">
                  <c:v>26.577999999999999</c:v>
                </c:pt>
                <c:pt idx="27">
                  <c:v>28.364000000000001</c:v>
                </c:pt>
                <c:pt idx="28">
                  <c:v>29.638999999999999</c:v>
                </c:pt>
                <c:pt idx="29">
                  <c:v>29.053999999999998</c:v>
                </c:pt>
                <c:pt idx="30">
                  <c:v>29.49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24.532</c:v>
                </c:pt>
                <c:pt idx="1">
                  <c:v>24.236999999999998</c:v>
                </c:pt>
                <c:pt idx="2">
                  <c:v>25.146000000000001</c:v>
                </c:pt>
                <c:pt idx="3">
                  <c:v>25.533999999999999</c:v>
                </c:pt>
                <c:pt idx="4">
                  <c:v>25.109000000000002</c:v>
                </c:pt>
                <c:pt idx="5">
                  <c:v>25.49</c:v>
                </c:pt>
                <c:pt idx="6">
                  <c:v>25.536000000000001</c:v>
                </c:pt>
                <c:pt idx="7">
                  <c:v>23.661000000000001</c:v>
                </c:pt>
                <c:pt idx="8">
                  <c:v>23.242999999999999</c:v>
                </c:pt>
                <c:pt idx="9">
                  <c:v>24.042000000000002</c:v>
                </c:pt>
                <c:pt idx="10">
                  <c:v>25.832999999999998</c:v>
                </c:pt>
                <c:pt idx="11">
                  <c:v>26.364000000000001</c:v>
                </c:pt>
                <c:pt idx="12">
                  <c:v>25.709</c:v>
                </c:pt>
                <c:pt idx="13">
                  <c:v>24.690999999999999</c:v>
                </c:pt>
                <c:pt idx="14">
                  <c:v>24.971</c:v>
                </c:pt>
                <c:pt idx="15">
                  <c:v>24.565000000000001</c:v>
                </c:pt>
                <c:pt idx="16">
                  <c:v>23.940999999999999</c:v>
                </c:pt>
                <c:pt idx="17">
                  <c:v>24.521999999999998</c:v>
                </c:pt>
                <c:pt idx="18">
                  <c:v>25.8</c:v>
                </c:pt>
                <c:pt idx="19">
                  <c:v>26.4</c:v>
                </c:pt>
                <c:pt idx="20">
                  <c:v>26.617000000000001</c:v>
                </c:pt>
                <c:pt idx="21">
                  <c:v>27.555</c:v>
                </c:pt>
                <c:pt idx="22">
                  <c:v>28.385999999999999</c:v>
                </c:pt>
                <c:pt idx="23">
                  <c:v>27.690999999999999</c:v>
                </c:pt>
                <c:pt idx="24">
                  <c:v>27.13</c:v>
                </c:pt>
                <c:pt idx="25">
                  <c:v>25.439</c:v>
                </c:pt>
                <c:pt idx="26">
                  <c:v>22.195</c:v>
                </c:pt>
                <c:pt idx="27">
                  <c:v>22.655000000000001</c:v>
                </c:pt>
                <c:pt idx="28">
                  <c:v>23.751999999999999</c:v>
                </c:pt>
                <c:pt idx="29">
                  <c:v>23.573</c:v>
                </c:pt>
                <c:pt idx="30">
                  <c:v>23.545000000000002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19.75</c:v>
                </c:pt>
                <c:pt idx="1">
                  <c:v>19.335999999999999</c:v>
                </c:pt>
                <c:pt idx="2">
                  <c:v>19.202999999999999</c:v>
                </c:pt>
                <c:pt idx="3">
                  <c:v>19.530999999999999</c:v>
                </c:pt>
                <c:pt idx="4">
                  <c:v>19.675000000000001</c:v>
                </c:pt>
                <c:pt idx="5">
                  <c:v>19.951000000000001</c:v>
                </c:pt>
                <c:pt idx="6">
                  <c:v>20.132999999999999</c:v>
                </c:pt>
                <c:pt idx="7">
                  <c:v>19.247</c:v>
                </c:pt>
                <c:pt idx="8">
                  <c:v>18.055</c:v>
                </c:pt>
                <c:pt idx="9">
                  <c:v>17.54</c:v>
                </c:pt>
                <c:pt idx="10">
                  <c:v>18.850999999999999</c:v>
                </c:pt>
                <c:pt idx="11">
                  <c:v>19.436</c:v>
                </c:pt>
                <c:pt idx="12">
                  <c:v>20.811</c:v>
                </c:pt>
                <c:pt idx="13">
                  <c:v>19.844000000000001</c:v>
                </c:pt>
                <c:pt idx="14">
                  <c:v>19.315999999999999</c:v>
                </c:pt>
                <c:pt idx="15">
                  <c:v>19.111000000000001</c:v>
                </c:pt>
                <c:pt idx="16">
                  <c:v>19.271000000000001</c:v>
                </c:pt>
                <c:pt idx="17">
                  <c:v>18.571999999999999</c:v>
                </c:pt>
                <c:pt idx="18">
                  <c:v>19.37</c:v>
                </c:pt>
                <c:pt idx="19">
                  <c:v>20.905000000000001</c:v>
                </c:pt>
                <c:pt idx="20">
                  <c:v>20.678000000000001</c:v>
                </c:pt>
                <c:pt idx="21">
                  <c:v>20.948</c:v>
                </c:pt>
                <c:pt idx="22">
                  <c:v>21.696999999999999</c:v>
                </c:pt>
                <c:pt idx="23">
                  <c:v>21.08</c:v>
                </c:pt>
                <c:pt idx="24">
                  <c:v>20.914999999999999</c:v>
                </c:pt>
                <c:pt idx="25">
                  <c:v>20.477</c:v>
                </c:pt>
                <c:pt idx="26">
                  <c:v>17.812000000000001</c:v>
                </c:pt>
                <c:pt idx="27">
                  <c:v>16.946000000000002</c:v>
                </c:pt>
                <c:pt idx="28">
                  <c:v>17.864999999999998</c:v>
                </c:pt>
                <c:pt idx="29">
                  <c:v>18.093</c:v>
                </c:pt>
                <c:pt idx="30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23.027000000000001</c:v>
                </c:pt>
                <c:pt idx="1">
                  <c:v>23.119</c:v>
                </c:pt>
                <c:pt idx="2">
                  <c:v>23.54</c:v>
                </c:pt>
                <c:pt idx="3">
                  <c:v>23.119</c:v>
                </c:pt>
                <c:pt idx="4">
                  <c:v>22.942</c:v>
                </c:pt>
                <c:pt idx="5">
                  <c:v>23.472999999999999</c:v>
                </c:pt>
                <c:pt idx="6">
                  <c:v>24.622</c:v>
                </c:pt>
                <c:pt idx="7">
                  <c:v>25.503</c:v>
                </c:pt>
                <c:pt idx="8">
                  <c:v>25.712</c:v>
                </c:pt>
                <c:pt idx="9">
                  <c:v>25.187000000000001</c:v>
                </c:pt>
                <c:pt idx="10">
                  <c:v>24.516999999999999</c:v>
                </c:pt>
                <c:pt idx="11">
                  <c:v>24.152000000000001</c:v>
                </c:pt>
                <c:pt idx="12">
                  <c:v>24.62</c:v>
                </c:pt>
                <c:pt idx="13">
                  <c:v>24.902999999999999</c:v>
                </c:pt>
                <c:pt idx="14">
                  <c:v>24.129000000000001</c:v>
                </c:pt>
                <c:pt idx="15">
                  <c:v>23.617000000000001</c:v>
                </c:pt>
                <c:pt idx="16">
                  <c:v>24.175999999999998</c:v>
                </c:pt>
                <c:pt idx="17">
                  <c:v>24.992000000000001</c:v>
                </c:pt>
                <c:pt idx="18">
                  <c:v>24.393999999999998</c:v>
                </c:pt>
                <c:pt idx="19">
                  <c:v>23.859000000000002</c:v>
                </c:pt>
                <c:pt idx="20">
                  <c:v>23.106000000000002</c:v>
                </c:pt>
                <c:pt idx="21">
                  <c:v>23.318000000000001</c:v>
                </c:pt>
                <c:pt idx="22">
                  <c:v>24.907</c:v>
                </c:pt>
                <c:pt idx="23">
                  <c:v>25.196999999999999</c:v>
                </c:pt>
                <c:pt idx="24">
                  <c:v>25.274000000000001</c:v>
                </c:pt>
                <c:pt idx="25">
                  <c:v>25.41</c:v>
                </c:pt>
                <c:pt idx="26">
                  <c:v>25.178000000000001</c:v>
                </c:pt>
                <c:pt idx="27">
                  <c:v>24.684000000000001</c:v>
                </c:pt>
                <c:pt idx="28">
                  <c:v>24.762</c:v>
                </c:pt>
                <c:pt idx="29">
                  <c:v>25.55</c:v>
                </c:pt>
                <c:pt idx="30">
                  <c:v>25.605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22413.194793999999</c:v>
                </c:pt>
                <c:pt idx="1">
                  <c:v>21769.084502999998</c:v>
                </c:pt>
                <c:pt idx="2">
                  <c:v>20145.293416</c:v>
                </c:pt>
                <c:pt idx="3">
                  <c:v>20160.571298999999</c:v>
                </c:pt>
                <c:pt idx="4">
                  <c:v>20893.499284000001</c:v>
                </c:pt>
                <c:pt idx="5">
                  <c:v>22152.089802999999</c:v>
                </c:pt>
                <c:pt idx="6">
                  <c:v>22595.726236999999</c:v>
                </c:pt>
                <c:pt idx="7">
                  <c:v>21274.776162999999</c:v>
                </c:pt>
                <c:pt idx="8">
                  <c:v>22075.624411000001</c:v>
                </c:pt>
                <c:pt idx="9">
                  <c:v>19925.867210815999</c:v>
                </c:pt>
                <c:pt idx="10">
                  <c:v>20083.650125371001</c:v>
                </c:pt>
                <c:pt idx="11">
                  <c:v>20336.407753128002</c:v>
                </c:pt>
                <c:pt idx="12">
                  <c:v>22180.933956064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22180.933956064</c:v>
                </c:pt>
                <c:pt idx="1">
                  <c:v>21984.329555839999</c:v>
                </c:pt>
                <c:pt idx="2">
                  <c:v>20741.348658711999</c:v>
                </c:pt>
                <c:pt idx="3">
                  <c:v>20295.626363952</c:v>
                </c:pt>
                <c:pt idx="4">
                  <c:v>20906.052341952</c:v>
                </c:pt>
                <c:pt idx="5">
                  <c:v>21175.276017192002</c:v>
                </c:pt>
                <c:pt idx="6">
                  <c:v>23285.912075568001</c:v>
                </c:pt>
                <c:pt idx="7">
                  <c:v>20151.745817105999</c:v>
                </c:pt>
                <c:pt idx="8">
                  <c:v>20716.556014198999</c:v>
                </c:pt>
                <c:pt idx="9">
                  <c:v>19509.074065887999</c:v>
                </c:pt>
                <c:pt idx="10">
                  <c:v>19908.570222852999</c:v>
                </c:pt>
                <c:pt idx="11">
                  <c:v>19961.208732538002</c:v>
                </c:pt>
                <c:pt idx="12">
                  <c:v>22663.265744920001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jul-19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3">
                  <c:v>40021</c:v>
                </c:pt>
                <c:pt idx="4">
                  <c:v>40021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jul-19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755.36978599999998</c:v>
                </c:pt>
                <c:pt idx="1">
                  <c:v>767.813987</c:v>
                </c:pt>
                <c:pt idx="2">
                  <c:v>764.69020152999997</c:v>
                </c:pt>
                <c:pt idx="3">
                  <c:v>763.29469900000004</c:v>
                </c:pt>
                <c:pt idx="4">
                  <c:v>765.00930041000004</c:v>
                </c:pt>
                <c:pt idx="5">
                  <c:v>689.01949100000002</c:v>
                </c:pt>
                <c:pt idx="6">
                  <c:v>639.11642800000004</c:v>
                </c:pt>
                <c:pt idx="7">
                  <c:v>731.6440619</c:v>
                </c:pt>
                <c:pt idx="8">
                  <c:v>730.770714</c:v>
                </c:pt>
                <c:pt idx="9">
                  <c:v>742.07936800000004</c:v>
                </c:pt>
                <c:pt idx="10">
                  <c:v>770.27789155999994</c:v>
                </c:pt>
                <c:pt idx="11">
                  <c:v>777.7281428</c:v>
                </c:pt>
                <c:pt idx="12">
                  <c:v>690.08920816</c:v>
                </c:pt>
                <c:pt idx="13">
                  <c:v>621.40847851000001</c:v>
                </c:pt>
                <c:pt idx="14">
                  <c:v>745.67610200000001</c:v>
                </c:pt>
                <c:pt idx="15">
                  <c:v>760.002341</c:v>
                </c:pt>
                <c:pt idx="16">
                  <c:v>755.18734600000005</c:v>
                </c:pt>
                <c:pt idx="17">
                  <c:v>757.48916199999996</c:v>
                </c:pt>
                <c:pt idx="18">
                  <c:v>767.51717199999996</c:v>
                </c:pt>
                <c:pt idx="19">
                  <c:v>695.13779804000001</c:v>
                </c:pt>
                <c:pt idx="20">
                  <c:v>645.37659499999995</c:v>
                </c:pt>
                <c:pt idx="21">
                  <c:v>784.21756900000003</c:v>
                </c:pt>
                <c:pt idx="22">
                  <c:v>805.28973680000001</c:v>
                </c:pt>
                <c:pt idx="23">
                  <c:v>807.18400536000001</c:v>
                </c:pt>
                <c:pt idx="24">
                  <c:v>781.84665740000003</c:v>
                </c:pt>
                <c:pt idx="25">
                  <c:v>756.28669024999999</c:v>
                </c:pt>
                <c:pt idx="26">
                  <c:v>655.83638299999996</c:v>
                </c:pt>
                <c:pt idx="27">
                  <c:v>593.01344900000004</c:v>
                </c:pt>
                <c:pt idx="28">
                  <c:v>708.70023100000003</c:v>
                </c:pt>
                <c:pt idx="29">
                  <c:v>721.80337399999996</c:v>
                </c:pt>
                <c:pt idx="30">
                  <c:v>714.38937520000002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37069.057999999997</c:v>
                </c:pt>
                <c:pt idx="1">
                  <c:v>37211.188000000002</c:v>
                </c:pt>
                <c:pt idx="2">
                  <c:v>37063.466999999997</c:v>
                </c:pt>
                <c:pt idx="3">
                  <c:v>36826.841</c:v>
                </c:pt>
                <c:pt idx="4">
                  <c:v>37276.733</c:v>
                </c:pt>
                <c:pt idx="5">
                  <c:v>32633.478999999999</c:v>
                </c:pt>
                <c:pt idx="6">
                  <c:v>30244.22</c:v>
                </c:pt>
                <c:pt idx="7">
                  <c:v>35993.241999999998</c:v>
                </c:pt>
                <c:pt idx="8">
                  <c:v>35199.364000000001</c:v>
                </c:pt>
                <c:pt idx="9">
                  <c:v>35569.75</c:v>
                </c:pt>
                <c:pt idx="10">
                  <c:v>37395.042800000003</c:v>
                </c:pt>
                <c:pt idx="11">
                  <c:v>38178.862200000003</c:v>
                </c:pt>
                <c:pt idx="12">
                  <c:v>32406.356400000001</c:v>
                </c:pt>
                <c:pt idx="13">
                  <c:v>29716.377</c:v>
                </c:pt>
                <c:pt idx="14">
                  <c:v>36622.453000000001</c:v>
                </c:pt>
                <c:pt idx="15">
                  <c:v>36647.353000000003</c:v>
                </c:pt>
                <c:pt idx="16">
                  <c:v>36490.336000000003</c:v>
                </c:pt>
                <c:pt idx="17">
                  <c:v>36447.135000000002</c:v>
                </c:pt>
                <c:pt idx="18">
                  <c:v>37346.078000000001</c:v>
                </c:pt>
                <c:pt idx="19">
                  <c:v>32597.159</c:v>
                </c:pt>
                <c:pt idx="20">
                  <c:v>31238.785</c:v>
                </c:pt>
                <c:pt idx="21">
                  <c:v>38770.987000000001</c:v>
                </c:pt>
                <c:pt idx="22">
                  <c:v>39246.120999999999</c:v>
                </c:pt>
                <c:pt idx="23">
                  <c:v>39303.963000000003</c:v>
                </c:pt>
                <c:pt idx="24">
                  <c:v>37916.176599999999</c:v>
                </c:pt>
                <c:pt idx="25">
                  <c:v>36798.485999999997</c:v>
                </c:pt>
                <c:pt idx="26">
                  <c:v>30281.136999999999</c:v>
                </c:pt>
                <c:pt idx="27">
                  <c:v>28448.102999999999</c:v>
                </c:pt>
                <c:pt idx="28">
                  <c:v>34928.949999999997</c:v>
                </c:pt>
                <c:pt idx="29">
                  <c:v>34807.084000000003</c:v>
                </c:pt>
                <c:pt idx="30">
                  <c:v>34148.942000000003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0.83513</cdr:x>
      <cdr:y>0.27698</cdr:y>
    </cdr:from>
    <cdr:to>
      <cdr:x>1</cdr:x>
      <cdr:y>0.35883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413" y="807288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0.09325</cdr:x>
      <cdr:y>0.55451</cdr:y>
    </cdr:from>
    <cdr:to>
      <cdr:x>0.2473</cdr:x>
      <cdr:y>0.64532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69" y="1616197"/>
          <a:ext cx="1085821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0.19299</cdr:x>
      <cdr:y>0.24158</cdr:y>
    </cdr:from>
    <cdr:to>
      <cdr:x>0.61224</cdr:x>
      <cdr:y>0.28878</cdr:y>
    </cdr:to>
    <cdr:sp macro="" textlink="Dat_01!$D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3663" y="70643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570DAAE9-7709-4766-A771-DDE031DFE4D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23 julio (13:25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23 julio (13:25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Julio 2019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180</v>
      </c>
    </row>
    <row r="2" spans="1:2">
      <c r="A2" t="s">
        <v>142</v>
      </c>
    </row>
    <row r="3" spans="1:2">
      <c r="A3" t="s">
        <v>174</v>
      </c>
    </row>
    <row r="4" spans="1:2">
      <c r="A4" t="s">
        <v>143</v>
      </c>
    </row>
    <row r="5" spans="1:2">
      <c r="A5" t="s">
        <v>179</v>
      </c>
    </row>
    <row r="6" spans="1:2">
      <c r="A6" t="s">
        <v>175</v>
      </c>
    </row>
    <row r="7" spans="1:2">
      <c r="A7" t="s">
        <v>178</v>
      </c>
    </row>
    <row r="8" spans="1:2">
      <c r="A8" t="s">
        <v>176</v>
      </c>
    </row>
    <row r="9" spans="1:2">
      <c r="A9" t="s">
        <v>139</v>
      </c>
    </row>
    <row r="10" spans="1:2">
      <c r="A10" t="s">
        <v>141</v>
      </c>
    </row>
    <row r="11" spans="1:2">
      <c r="A1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P28" sqref="P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Julio 2019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9" t="s">
        <v>7</v>
      </c>
      <c r="E7" s="4"/>
      <c r="F7" s="141" t="str">
        <f>K3</f>
        <v>Julio 2019</v>
      </c>
      <c r="G7" s="142"/>
      <c r="H7" s="142" t="s">
        <v>1</v>
      </c>
      <c r="I7" s="142"/>
      <c r="J7" s="142" t="s">
        <v>2</v>
      </c>
      <c r="K7" s="142"/>
    </row>
    <row r="8" spans="3:12">
      <c r="C8" s="139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(b.c.)",Dat_01!A4:J29,2,FALSE)/1000</f>
        <v>22663.265744920001</v>
      </c>
      <c r="G9" s="47">
        <f>VLOOKUP("Demanda transporte (b.c.)",Dat_01!A4:J29,4,FALSE)*100</f>
        <v>2.17453327</v>
      </c>
      <c r="H9" s="31">
        <f>VLOOKUP("Demanda transporte (b.c.)",Dat_01!A4:J29,5,FALSE)/1000</f>
        <v>146196.332673072</v>
      </c>
      <c r="I9" s="47">
        <f>VLOOKUP("Demanda transporte (b.c.)",Dat_01!A4:J29,7,FALSE)*100</f>
        <v>-1.5333787300000001</v>
      </c>
      <c r="J9" s="31">
        <f>VLOOKUP("Demanda transporte (b.c.)",Dat_01!A4:J29,8,FALSE)/1000</f>
        <v>251298.96561072001</v>
      </c>
      <c r="K9" s="47">
        <f>VLOOKUP("Demanda transporte (b.c.)",Dat_01!A4:J29,10,FALSE)*100</f>
        <v>-0.90481749000000011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2.9369692259699653</v>
      </c>
      <c r="H12" s="43"/>
      <c r="I12" s="43">
        <v>0.86158089357607492</v>
      </c>
      <c r="J12" s="43"/>
      <c r="K12" s="43">
        <v>0.462380450006461</v>
      </c>
    </row>
    <row r="13" spans="3:12">
      <c r="E13" s="34" t="s">
        <v>26</v>
      </c>
      <c r="F13" s="33"/>
      <c r="G13" s="43">
        <v>2.9377725301974693</v>
      </c>
      <c r="H13" s="43"/>
      <c r="I13" s="43">
        <v>0.12271807901743648</v>
      </c>
      <c r="J13" s="43"/>
      <c r="K13" s="43">
        <v>0.23994866807289794</v>
      </c>
    </row>
    <row r="14" spans="3:12">
      <c r="E14" s="35" t="s">
        <v>5</v>
      </c>
      <c r="F14" s="36"/>
      <c r="G14" s="44">
        <v>-3.7002084844332099</v>
      </c>
      <c r="H14" s="44"/>
      <c r="I14" s="44">
        <v>-2.517677701508636</v>
      </c>
      <c r="J14" s="44"/>
      <c r="K14" s="44">
        <v>-1.6071466043486526</v>
      </c>
    </row>
    <row r="15" spans="3:12">
      <c r="E15" s="143" t="s">
        <v>27</v>
      </c>
      <c r="F15" s="143"/>
      <c r="G15" s="143"/>
      <c r="H15" s="143"/>
      <c r="I15" s="143"/>
      <c r="J15" s="143"/>
      <c r="K15" s="143"/>
    </row>
    <row r="16" spans="3:12" ht="21.75" customHeight="1">
      <c r="E16" s="140" t="s">
        <v>28</v>
      </c>
      <c r="F16" s="140"/>
      <c r="G16" s="140"/>
      <c r="H16" s="140"/>
      <c r="I16" s="140"/>
      <c r="J16" s="140"/>
      <c r="K16" s="140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workbookViewId="0">
      <selection activeCell="C10" sqref="C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9" t="s">
        <v>133</v>
      </c>
      <c r="E7" s="9"/>
    </row>
    <row r="8" spans="3:11">
      <c r="C8" s="139"/>
      <c r="E8" s="9"/>
      <c r="I8" t="s">
        <v>101</v>
      </c>
    </row>
    <row r="9" spans="3:11">
      <c r="C9" s="139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Julio 2019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9" t="s">
        <v>16</v>
      </c>
      <c r="E7" s="9"/>
    </row>
    <row r="8" spans="3:5">
      <c r="C8" s="139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9" t="s">
        <v>18</v>
      </c>
      <c r="E7" s="9"/>
    </row>
    <row r="8" spans="3:11">
      <c r="C8" s="139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J17" sqref="J17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Julio 2019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9" t="s">
        <v>21</v>
      </c>
      <c r="D7" s="12"/>
      <c r="E7" s="12"/>
    </row>
    <row r="8" spans="2:5">
      <c r="B8" s="139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Julio 2019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9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9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94" workbookViewId="0">
      <selection activeCell="G99" sqref="G99"/>
    </sheetView>
  </sheetViews>
  <sheetFormatPr baseColWidth="10" defaultColWidth="11.42578125" defaultRowHeight="11.25" customHeight="1"/>
  <cols>
    <col min="1" max="1" width="2.7109375" style="103" customWidth="1"/>
    <col min="2" max="2" width="16.5703125" style="103" customWidth="1"/>
    <col min="3" max="5" width="11.42578125" style="103"/>
    <col min="6" max="7" width="22.7109375" style="103" customWidth="1"/>
    <col min="8" max="16384" width="11.42578125" style="103"/>
  </cols>
  <sheetData>
    <row r="1" spans="1:16" s="99" customFormat="1" ht="21" customHeight="1">
      <c r="D1" s="100"/>
      <c r="G1" s="18" t="s">
        <v>6</v>
      </c>
    </row>
    <row r="2" spans="1:16" s="99" customFormat="1" ht="15" customHeight="1">
      <c r="D2" s="100"/>
      <c r="G2" s="38" t="s">
        <v>99</v>
      </c>
    </row>
    <row r="3" spans="1:16" s="99" customFormat="1" ht="20.25" customHeight="1">
      <c r="B3" s="29" t="s">
        <v>30</v>
      </c>
      <c r="D3" s="100"/>
    </row>
    <row r="5" spans="1:16" ht="11.25" customHeight="1">
      <c r="A5" s="101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julio</v>
      </c>
      <c r="B5" s="102" t="s">
        <v>102</v>
      </c>
    </row>
    <row r="6" spans="1:16" ht="15">
      <c r="A6" s="104">
        <f>YEAR(B7)-1</f>
        <v>2018</v>
      </c>
      <c r="B6" s="105"/>
      <c r="C6" s="105" t="s">
        <v>103</v>
      </c>
      <c r="D6" s="105" t="s">
        <v>104</v>
      </c>
      <c r="E6" s="105" t="s">
        <v>105</v>
      </c>
      <c r="F6" s="106" t="s">
        <v>106</v>
      </c>
      <c r="G6" s="106" t="s">
        <v>107</v>
      </c>
      <c r="H6" s="105" t="s">
        <v>108</v>
      </c>
    </row>
    <row r="7" spans="1:16" ht="11.25" customHeight="1">
      <c r="A7" s="101">
        <v>1</v>
      </c>
      <c r="B7" s="107" t="str">
        <f>Dat_01!A52</f>
        <v>01/07/2019</v>
      </c>
      <c r="C7" s="108">
        <f>Dat_01!B52</f>
        <v>29.314</v>
      </c>
      <c r="D7" s="108">
        <f>Dat_01!C52</f>
        <v>24.532</v>
      </c>
      <c r="E7" s="108">
        <f>Dat_01!D52</f>
        <v>19.75</v>
      </c>
      <c r="F7" s="108">
        <f>Dat_01!H52</f>
        <v>17.641315789499998</v>
      </c>
      <c r="G7" s="108">
        <f>Dat_01!G52</f>
        <v>28.281368421100002</v>
      </c>
      <c r="H7" s="108">
        <f>Dat_01!E52</f>
        <v>23.027000000000001</v>
      </c>
    </row>
    <row r="8" spans="1:16" ht="11.25" customHeight="1">
      <c r="A8" s="101">
        <v>2</v>
      </c>
      <c r="B8" s="107" t="str">
        <f>Dat_01!A53</f>
        <v>02/07/2019</v>
      </c>
      <c r="C8" s="108">
        <f>Dat_01!B53</f>
        <v>29.138999999999999</v>
      </c>
      <c r="D8" s="108">
        <f>Dat_01!C53</f>
        <v>24.236999999999998</v>
      </c>
      <c r="E8" s="108">
        <f>Dat_01!D53</f>
        <v>19.335999999999999</v>
      </c>
      <c r="F8" s="108">
        <f>Dat_01!H53</f>
        <v>17.522368421100001</v>
      </c>
      <c r="G8" s="108">
        <f>Dat_01!G53</f>
        <v>28.559000000000001</v>
      </c>
      <c r="H8" s="108">
        <f>Dat_01!E53</f>
        <v>23.119</v>
      </c>
      <c r="J8" s="126"/>
      <c r="K8" s="126"/>
      <c r="L8" s="126"/>
      <c r="M8" s="126"/>
      <c r="N8" s="126"/>
      <c r="O8" s="126"/>
      <c r="P8" s="126"/>
    </row>
    <row r="9" spans="1:16" ht="11.25" customHeight="1">
      <c r="A9" s="101">
        <v>3</v>
      </c>
      <c r="B9" s="107" t="str">
        <f>Dat_01!A54</f>
        <v>03/07/2019</v>
      </c>
      <c r="C9" s="108">
        <f>Dat_01!B54</f>
        <v>31.09</v>
      </c>
      <c r="D9" s="108">
        <f>Dat_01!C54</f>
        <v>25.146000000000001</v>
      </c>
      <c r="E9" s="108">
        <f>Dat_01!D54</f>
        <v>19.202999999999999</v>
      </c>
      <c r="F9" s="108">
        <f>Dat_01!H54</f>
        <v>17.885894736800001</v>
      </c>
      <c r="G9" s="108">
        <f>Dat_01!G54</f>
        <v>28.855736842100001</v>
      </c>
      <c r="H9" s="108">
        <f>Dat_01!E54</f>
        <v>23.54</v>
      </c>
      <c r="J9" s="126"/>
      <c r="K9" s="126"/>
      <c r="L9" s="126"/>
      <c r="M9" s="126"/>
      <c r="N9" s="126"/>
      <c r="O9" s="126"/>
      <c r="P9" s="126"/>
    </row>
    <row r="10" spans="1:16" ht="11.25" customHeight="1">
      <c r="A10" s="101">
        <v>4</v>
      </c>
      <c r="B10" s="107" t="str">
        <f>Dat_01!A55</f>
        <v>04/07/2019</v>
      </c>
      <c r="C10" s="108">
        <f>Dat_01!B55</f>
        <v>31.536999999999999</v>
      </c>
      <c r="D10" s="108">
        <f>Dat_01!C55</f>
        <v>25.533999999999999</v>
      </c>
      <c r="E10" s="108">
        <f>Dat_01!D55</f>
        <v>19.530999999999999</v>
      </c>
      <c r="F10" s="108">
        <f>Dat_01!H55</f>
        <v>17.967842105300001</v>
      </c>
      <c r="G10" s="108">
        <f>Dat_01!G55</f>
        <v>28.7168947368</v>
      </c>
      <c r="H10" s="108">
        <f>Dat_01!E55</f>
        <v>23.119</v>
      </c>
      <c r="J10" s="126"/>
      <c r="K10" s="126"/>
      <c r="L10" s="126"/>
      <c r="M10" s="126"/>
      <c r="N10" s="126"/>
      <c r="O10" s="126"/>
      <c r="P10" s="126"/>
    </row>
    <row r="11" spans="1:16" ht="11.25" customHeight="1">
      <c r="A11" s="101">
        <v>5</v>
      </c>
      <c r="B11" s="107" t="str">
        <f>Dat_01!A56</f>
        <v>05/07/2019</v>
      </c>
      <c r="C11" s="108">
        <f>Dat_01!B56</f>
        <v>30.544</v>
      </c>
      <c r="D11" s="108">
        <f>Dat_01!C56</f>
        <v>25.109000000000002</v>
      </c>
      <c r="E11" s="108">
        <f>Dat_01!D56</f>
        <v>19.675000000000001</v>
      </c>
      <c r="F11" s="108">
        <f>Dat_01!H56</f>
        <v>17.853473684200001</v>
      </c>
      <c r="G11" s="108">
        <f>Dat_01!G56</f>
        <v>28.4773684211</v>
      </c>
      <c r="H11" s="108">
        <f>Dat_01!E56</f>
        <v>22.942</v>
      </c>
      <c r="J11" s="126"/>
      <c r="K11" s="126"/>
      <c r="L11" s="126"/>
      <c r="M11" s="126"/>
      <c r="N11" s="126"/>
      <c r="O11" s="126"/>
      <c r="P11" s="126"/>
    </row>
    <row r="12" spans="1:16" ht="11.25" customHeight="1">
      <c r="A12" s="101">
        <v>6</v>
      </c>
      <c r="B12" s="107" t="str">
        <f>Dat_01!A57</f>
        <v>06/07/2019</v>
      </c>
      <c r="C12" s="108">
        <f>Dat_01!B57</f>
        <v>31.029</v>
      </c>
      <c r="D12" s="108">
        <f>Dat_01!C57</f>
        <v>25.49</v>
      </c>
      <c r="E12" s="108">
        <f>Dat_01!D57</f>
        <v>19.951000000000001</v>
      </c>
      <c r="F12" s="108">
        <f>Dat_01!H57</f>
        <v>18.159210526300001</v>
      </c>
      <c r="G12" s="108">
        <f>Dat_01!G57</f>
        <v>28.666421052600001</v>
      </c>
      <c r="H12" s="108">
        <f>Dat_01!E57</f>
        <v>23.472999999999999</v>
      </c>
      <c r="J12" s="126"/>
      <c r="K12" s="126"/>
      <c r="L12" s="126"/>
      <c r="M12" s="126"/>
      <c r="N12" s="126"/>
      <c r="O12" s="126"/>
      <c r="P12" s="126"/>
    </row>
    <row r="13" spans="1:16" ht="11.25" customHeight="1">
      <c r="A13" s="101">
        <v>7</v>
      </c>
      <c r="B13" s="107" t="str">
        <f>Dat_01!A58</f>
        <v>07/07/2019</v>
      </c>
      <c r="C13" s="108">
        <f>Dat_01!B58</f>
        <v>30.94</v>
      </c>
      <c r="D13" s="108">
        <f>Dat_01!C58</f>
        <v>25.536000000000001</v>
      </c>
      <c r="E13" s="108">
        <f>Dat_01!D58</f>
        <v>20.132999999999999</v>
      </c>
      <c r="F13" s="108">
        <f>Dat_01!H58</f>
        <v>17.714736842099999</v>
      </c>
      <c r="G13" s="108">
        <f>Dat_01!G58</f>
        <v>28.846947368399999</v>
      </c>
      <c r="H13" s="108">
        <f>Dat_01!E58</f>
        <v>24.622</v>
      </c>
      <c r="J13" s="126"/>
      <c r="K13" s="126"/>
      <c r="L13" s="126"/>
      <c r="M13" s="126"/>
      <c r="N13" s="126"/>
      <c r="O13" s="126"/>
      <c r="P13" s="126"/>
    </row>
    <row r="14" spans="1:16" ht="11.25" customHeight="1">
      <c r="A14" s="101">
        <v>8</v>
      </c>
      <c r="B14" s="107" t="str">
        <f>Dat_01!A59</f>
        <v>08/07/2019</v>
      </c>
      <c r="C14" s="108">
        <f>Dat_01!B59</f>
        <v>28.074999999999999</v>
      </c>
      <c r="D14" s="108">
        <f>Dat_01!C59</f>
        <v>23.661000000000001</v>
      </c>
      <c r="E14" s="108">
        <f>Dat_01!D59</f>
        <v>19.247</v>
      </c>
      <c r="F14" s="108">
        <f>Dat_01!H59</f>
        <v>18.159210526300001</v>
      </c>
      <c r="G14" s="108">
        <f>Dat_01!G59</f>
        <v>29.050578947399998</v>
      </c>
      <c r="H14" s="108">
        <f>Dat_01!E59</f>
        <v>25.503</v>
      </c>
      <c r="J14" s="126"/>
      <c r="K14" s="126"/>
      <c r="L14" s="126"/>
      <c r="M14" s="126"/>
      <c r="N14" s="126"/>
      <c r="O14" s="126"/>
      <c r="P14" s="126"/>
    </row>
    <row r="15" spans="1:16" ht="11.25" customHeight="1">
      <c r="A15" s="101">
        <v>9</v>
      </c>
      <c r="B15" s="107" t="str">
        <f>Dat_01!A60</f>
        <v>09/07/2019</v>
      </c>
      <c r="C15" s="108">
        <f>Dat_01!B60</f>
        <v>28.431999999999999</v>
      </c>
      <c r="D15" s="108">
        <f>Dat_01!C60</f>
        <v>23.242999999999999</v>
      </c>
      <c r="E15" s="108">
        <f>Dat_01!D60</f>
        <v>18.055</v>
      </c>
      <c r="F15" s="108">
        <f>Dat_01!H60</f>
        <v>18.112578947399999</v>
      </c>
      <c r="G15" s="108">
        <f>Dat_01!G60</f>
        <v>29.123263157899999</v>
      </c>
      <c r="H15" s="108">
        <f>Dat_01!E60</f>
        <v>25.712</v>
      </c>
      <c r="J15" s="126"/>
      <c r="K15" s="126"/>
      <c r="L15" s="126"/>
      <c r="M15" s="126"/>
      <c r="N15" s="126"/>
      <c r="O15" s="126"/>
      <c r="P15" s="126"/>
    </row>
    <row r="16" spans="1:16" ht="11.25" customHeight="1">
      <c r="A16" s="101">
        <v>10</v>
      </c>
      <c r="B16" s="107" t="str">
        <f>Dat_01!A61</f>
        <v>10/07/2019</v>
      </c>
      <c r="C16" s="108">
        <f>Dat_01!B61</f>
        <v>30.542999999999999</v>
      </c>
      <c r="D16" s="108">
        <f>Dat_01!C61</f>
        <v>24.042000000000002</v>
      </c>
      <c r="E16" s="108">
        <f>Dat_01!D61</f>
        <v>17.54</v>
      </c>
      <c r="F16" s="108">
        <f>Dat_01!H61</f>
        <v>18.085999999999999</v>
      </c>
      <c r="G16" s="108">
        <f>Dat_01!G61</f>
        <v>29.1871578947</v>
      </c>
      <c r="H16" s="108">
        <f>Dat_01!E61</f>
        <v>25.187000000000001</v>
      </c>
      <c r="J16" s="126"/>
      <c r="K16" s="126"/>
      <c r="L16" s="126"/>
      <c r="M16" s="126"/>
      <c r="N16" s="126"/>
      <c r="O16" s="126"/>
      <c r="P16" s="126"/>
    </row>
    <row r="17" spans="1:16" ht="11.25" customHeight="1">
      <c r="A17" s="101">
        <v>11</v>
      </c>
      <c r="B17" s="107" t="str">
        <f>Dat_01!A62</f>
        <v>11/07/2019</v>
      </c>
      <c r="C17" s="108">
        <f>Dat_01!B62</f>
        <v>32.814999999999998</v>
      </c>
      <c r="D17" s="108">
        <f>Dat_01!C62</f>
        <v>25.832999999999998</v>
      </c>
      <c r="E17" s="108">
        <f>Dat_01!D62</f>
        <v>18.850999999999999</v>
      </c>
      <c r="F17" s="108">
        <f>Dat_01!H62</f>
        <v>18.068000000000001</v>
      </c>
      <c r="G17" s="108">
        <f>Dat_01!G62</f>
        <v>29.091736842100001</v>
      </c>
      <c r="H17" s="108">
        <f>Dat_01!E62</f>
        <v>24.516999999999999</v>
      </c>
      <c r="J17" s="126"/>
      <c r="K17" s="126"/>
      <c r="L17" s="126"/>
      <c r="M17" s="126"/>
      <c r="N17" s="126"/>
      <c r="O17" s="126"/>
      <c r="P17" s="126"/>
    </row>
    <row r="18" spans="1:16" ht="11.25" customHeight="1">
      <c r="A18" s="101">
        <v>12</v>
      </c>
      <c r="B18" s="107" t="str">
        <f>Dat_01!A63</f>
        <v>12/07/2019</v>
      </c>
      <c r="C18" s="108">
        <f>Dat_01!B63</f>
        <v>33.290999999999997</v>
      </c>
      <c r="D18" s="108">
        <f>Dat_01!C63</f>
        <v>26.364000000000001</v>
      </c>
      <c r="E18" s="108">
        <f>Dat_01!D63</f>
        <v>19.436</v>
      </c>
      <c r="F18" s="108">
        <f>Dat_01!H63</f>
        <v>18.048368421100001</v>
      </c>
      <c r="G18" s="108">
        <f>Dat_01!G63</f>
        <v>29.2051052632</v>
      </c>
      <c r="H18" s="108">
        <f>Dat_01!E63</f>
        <v>24.152000000000001</v>
      </c>
      <c r="J18" s="126"/>
      <c r="K18" s="126"/>
      <c r="L18" s="126"/>
      <c r="M18" s="126"/>
      <c r="N18" s="126"/>
      <c r="O18" s="126"/>
      <c r="P18" s="126"/>
    </row>
    <row r="19" spans="1:16" ht="11.25" customHeight="1">
      <c r="A19" s="101">
        <v>13</v>
      </c>
      <c r="B19" s="107" t="str">
        <f>Dat_01!A64</f>
        <v>13/07/2019</v>
      </c>
      <c r="C19" s="108">
        <f>Dat_01!B64</f>
        <v>30.608000000000001</v>
      </c>
      <c r="D19" s="108">
        <f>Dat_01!C64</f>
        <v>25.709</v>
      </c>
      <c r="E19" s="108">
        <f>Dat_01!D64</f>
        <v>20.811</v>
      </c>
      <c r="F19" s="108">
        <f>Dat_01!H64</f>
        <v>18.0075263158</v>
      </c>
      <c r="G19" s="108">
        <f>Dat_01!G64</f>
        <v>29.4721052632</v>
      </c>
      <c r="H19" s="108">
        <f>Dat_01!E64</f>
        <v>24.62</v>
      </c>
      <c r="J19" s="126"/>
      <c r="K19" s="126"/>
      <c r="L19" s="126"/>
      <c r="M19" s="126"/>
      <c r="N19" s="126"/>
      <c r="O19" s="126"/>
      <c r="P19" s="126"/>
    </row>
    <row r="20" spans="1:16" ht="11.25" customHeight="1">
      <c r="A20" s="101">
        <v>14</v>
      </c>
      <c r="B20" s="107" t="str">
        <f>Dat_01!A65</f>
        <v>14/07/2019</v>
      </c>
      <c r="C20" s="108">
        <f>Dat_01!B65</f>
        <v>29.538</v>
      </c>
      <c r="D20" s="108">
        <f>Dat_01!C65</f>
        <v>24.690999999999999</v>
      </c>
      <c r="E20" s="108">
        <f>Dat_01!D65</f>
        <v>19.844000000000001</v>
      </c>
      <c r="F20" s="108">
        <f>Dat_01!H65</f>
        <v>18.296157894699999</v>
      </c>
      <c r="G20" s="108">
        <f>Dat_01!G65</f>
        <v>29.211789473700001</v>
      </c>
      <c r="H20" s="108">
        <f>Dat_01!E65</f>
        <v>24.902999999999999</v>
      </c>
      <c r="J20" s="126"/>
      <c r="K20" s="126"/>
      <c r="L20" s="126"/>
      <c r="M20" s="126"/>
      <c r="N20" s="126"/>
      <c r="O20" s="126"/>
      <c r="P20" s="126"/>
    </row>
    <row r="21" spans="1:16" ht="11.25" customHeight="1">
      <c r="A21" s="101">
        <v>15</v>
      </c>
      <c r="B21" s="107" t="str">
        <f>Dat_01!A66</f>
        <v>15/07/2019</v>
      </c>
      <c r="C21" s="108">
        <f>Dat_01!B66</f>
        <v>30.626000000000001</v>
      </c>
      <c r="D21" s="108">
        <f>Dat_01!C66</f>
        <v>24.971</v>
      </c>
      <c r="E21" s="108">
        <f>Dat_01!D66</f>
        <v>19.315999999999999</v>
      </c>
      <c r="F21" s="108">
        <f>Dat_01!H66</f>
        <v>18.145789473699999</v>
      </c>
      <c r="G21" s="108">
        <f>Dat_01!G66</f>
        <v>29.603052631600001</v>
      </c>
      <c r="H21" s="108">
        <f>Dat_01!E66</f>
        <v>24.129000000000001</v>
      </c>
      <c r="J21" s="126"/>
      <c r="K21" s="126"/>
      <c r="L21" s="126"/>
      <c r="M21" s="126"/>
      <c r="N21" s="126"/>
      <c r="O21" s="126"/>
      <c r="P21" s="126"/>
    </row>
    <row r="22" spans="1:16" ht="11.25" customHeight="1">
      <c r="A22" s="101">
        <v>16</v>
      </c>
      <c r="B22" s="107" t="str">
        <f>Dat_01!A67</f>
        <v>16/07/2019</v>
      </c>
      <c r="C22" s="108">
        <f>Dat_01!B67</f>
        <v>30.018999999999998</v>
      </c>
      <c r="D22" s="108">
        <f>Dat_01!C67</f>
        <v>24.565000000000001</v>
      </c>
      <c r="E22" s="108">
        <f>Dat_01!D67</f>
        <v>19.111000000000001</v>
      </c>
      <c r="F22" s="108">
        <f>Dat_01!H67</f>
        <v>18.2127368421</v>
      </c>
      <c r="G22" s="108">
        <f>Dat_01!G67</f>
        <v>29.660684210500001</v>
      </c>
      <c r="H22" s="108">
        <f>Dat_01!E67</f>
        <v>23.617000000000001</v>
      </c>
      <c r="J22" s="126"/>
      <c r="K22" s="126"/>
      <c r="L22" s="126"/>
      <c r="M22" s="126"/>
      <c r="N22" s="126"/>
      <c r="O22" s="126"/>
      <c r="P22" s="126"/>
    </row>
    <row r="23" spans="1:16" ht="11.25" customHeight="1">
      <c r="A23" s="101">
        <v>17</v>
      </c>
      <c r="B23" s="107" t="str">
        <f>Dat_01!A68</f>
        <v>17/07/2019</v>
      </c>
      <c r="C23" s="108">
        <f>Dat_01!B68</f>
        <v>28.611000000000001</v>
      </c>
      <c r="D23" s="108">
        <f>Dat_01!C68</f>
        <v>23.940999999999999</v>
      </c>
      <c r="E23" s="108">
        <f>Dat_01!D68</f>
        <v>19.271000000000001</v>
      </c>
      <c r="F23" s="108">
        <f>Dat_01!H68</f>
        <v>18.582210526299999</v>
      </c>
      <c r="G23" s="108">
        <f>Dat_01!G68</f>
        <v>30.235684210500001</v>
      </c>
      <c r="H23" s="108">
        <f>Dat_01!E68</f>
        <v>24.175999999999998</v>
      </c>
      <c r="J23" s="126"/>
      <c r="K23" s="126"/>
      <c r="L23" s="126"/>
      <c r="M23" s="126"/>
      <c r="N23" s="126"/>
      <c r="O23" s="126"/>
      <c r="P23" s="126"/>
    </row>
    <row r="24" spans="1:16" ht="11.25" customHeight="1">
      <c r="A24" s="101">
        <v>18</v>
      </c>
      <c r="B24" s="107" t="str">
        <f>Dat_01!A69</f>
        <v>18/07/2019</v>
      </c>
      <c r="C24" s="108">
        <f>Dat_01!B69</f>
        <v>30.472999999999999</v>
      </c>
      <c r="D24" s="108">
        <f>Dat_01!C69</f>
        <v>24.521999999999998</v>
      </c>
      <c r="E24" s="108">
        <f>Dat_01!D69</f>
        <v>18.571999999999999</v>
      </c>
      <c r="F24" s="108">
        <f>Dat_01!H69</f>
        <v>18.624210526300001</v>
      </c>
      <c r="G24" s="108">
        <f>Dat_01!G69</f>
        <v>30.1147894737</v>
      </c>
      <c r="H24" s="108">
        <f>Dat_01!E69</f>
        <v>24.992000000000001</v>
      </c>
      <c r="J24" s="126"/>
      <c r="K24" s="126"/>
      <c r="L24" s="126"/>
      <c r="M24" s="126"/>
      <c r="N24" s="126"/>
      <c r="O24" s="126"/>
      <c r="P24" s="126"/>
    </row>
    <row r="25" spans="1:16" ht="11.25" customHeight="1">
      <c r="A25" s="101">
        <v>19</v>
      </c>
      <c r="B25" s="107" t="str">
        <f>Dat_01!A70</f>
        <v>19/07/2019</v>
      </c>
      <c r="C25" s="108">
        <f>Dat_01!B70</f>
        <v>32.231000000000002</v>
      </c>
      <c r="D25" s="108">
        <f>Dat_01!C70</f>
        <v>25.8</v>
      </c>
      <c r="E25" s="108">
        <f>Dat_01!D70</f>
        <v>19.37</v>
      </c>
      <c r="F25" s="108">
        <f>Dat_01!H70</f>
        <v>18.5195263158</v>
      </c>
      <c r="G25" s="108">
        <f>Dat_01!G70</f>
        <v>29.943999999999999</v>
      </c>
      <c r="H25" s="108">
        <f>Dat_01!E70</f>
        <v>24.393999999999998</v>
      </c>
      <c r="J25" s="126"/>
      <c r="K25" s="126"/>
      <c r="L25" s="126"/>
      <c r="M25" s="126"/>
      <c r="N25" s="126"/>
      <c r="O25" s="126"/>
      <c r="P25" s="126"/>
    </row>
    <row r="26" spans="1:16" ht="11.25" customHeight="1">
      <c r="A26" s="101">
        <v>20</v>
      </c>
      <c r="B26" s="107" t="str">
        <f>Dat_01!A71</f>
        <v>20/07/2019</v>
      </c>
      <c r="C26" s="108">
        <f>Dat_01!B71</f>
        <v>31.895</v>
      </c>
      <c r="D26" s="108">
        <f>Dat_01!C71</f>
        <v>26.4</v>
      </c>
      <c r="E26" s="108">
        <f>Dat_01!D71</f>
        <v>20.905000000000001</v>
      </c>
      <c r="F26" s="108">
        <f>Dat_01!H71</f>
        <v>18.687578947399999</v>
      </c>
      <c r="G26" s="108">
        <f>Dat_01!G71</f>
        <v>29.741684210500001</v>
      </c>
      <c r="H26" s="108">
        <f>Dat_01!E71</f>
        <v>23.859000000000002</v>
      </c>
      <c r="J26" s="126"/>
      <c r="K26" s="126"/>
      <c r="L26" s="126"/>
      <c r="M26" s="126"/>
      <c r="N26" s="126"/>
      <c r="O26" s="126"/>
      <c r="P26" s="126"/>
    </row>
    <row r="27" spans="1:16" ht="11.25" customHeight="1">
      <c r="A27" s="101">
        <v>21</v>
      </c>
      <c r="B27" s="107" t="str">
        <f>Dat_01!A72</f>
        <v>21/07/2019</v>
      </c>
      <c r="C27" s="108">
        <f>Dat_01!B72</f>
        <v>32.555999999999997</v>
      </c>
      <c r="D27" s="108">
        <f>Dat_01!C72</f>
        <v>26.617000000000001</v>
      </c>
      <c r="E27" s="108">
        <f>Dat_01!D72</f>
        <v>20.678000000000001</v>
      </c>
      <c r="F27" s="108">
        <f>Dat_01!H72</f>
        <v>18.686210526299998</v>
      </c>
      <c r="G27" s="108">
        <f>Dat_01!G72</f>
        <v>30.0388947368</v>
      </c>
      <c r="H27" s="108">
        <f>Dat_01!E72</f>
        <v>23.106000000000002</v>
      </c>
      <c r="J27" s="126"/>
      <c r="K27" s="126"/>
      <c r="L27" s="126"/>
      <c r="M27" s="126"/>
      <c r="N27" s="126"/>
      <c r="O27" s="126"/>
      <c r="P27" s="126"/>
    </row>
    <row r="28" spans="1:16" ht="11.25" customHeight="1">
      <c r="A28" s="101">
        <v>22</v>
      </c>
      <c r="B28" s="107" t="str">
        <f>Dat_01!A73</f>
        <v>22/07/2019</v>
      </c>
      <c r="C28" s="108">
        <f>Dat_01!B73</f>
        <v>34.161999999999999</v>
      </c>
      <c r="D28" s="108">
        <f>Dat_01!C73</f>
        <v>27.555</v>
      </c>
      <c r="E28" s="108">
        <f>Dat_01!D73</f>
        <v>20.948</v>
      </c>
      <c r="F28" s="108">
        <f>Dat_01!H73</f>
        <v>18.6773157895</v>
      </c>
      <c r="G28" s="108">
        <f>Dat_01!G73</f>
        <v>29.5135263158</v>
      </c>
      <c r="H28" s="108">
        <f>Dat_01!E73</f>
        <v>23.318000000000001</v>
      </c>
      <c r="J28" s="126"/>
      <c r="K28" s="126"/>
      <c r="L28" s="126"/>
      <c r="M28" s="126"/>
      <c r="N28" s="126"/>
      <c r="O28" s="126"/>
      <c r="P28" s="126"/>
    </row>
    <row r="29" spans="1:16" ht="11.25" customHeight="1">
      <c r="A29" s="101">
        <v>23</v>
      </c>
      <c r="B29" s="107" t="str">
        <f>Dat_01!A74</f>
        <v>23/07/2019</v>
      </c>
      <c r="C29" s="108">
        <f>Dat_01!B74</f>
        <v>35.073999999999998</v>
      </c>
      <c r="D29" s="108">
        <f>Dat_01!C74</f>
        <v>28.385999999999999</v>
      </c>
      <c r="E29" s="108">
        <f>Dat_01!D74</f>
        <v>21.696999999999999</v>
      </c>
      <c r="F29" s="108">
        <f>Dat_01!H74</f>
        <v>18.8203684211</v>
      </c>
      <c r="G29" s="108">
        <f>Dat_01!G74</f>
        <v>29.988105263200001</v>
      </c>
      <c r="H29" s="108">
        <f>Dat_01!E74</f>
        <v>24.907</v>
      </c>
      <c r="J29" s="126"/>
      <c r="K29" s="126"/>
      <c r="L29" s="126"/>
      <c r="M29" s="126"/>
      <c r="N29" s="126"/>
      <c r="O29" s="126"/>
      <c r="P29" s="126"/>
    </row>
    <row r="30" spans="1:16" ht="11.25" customHeight="1">
      <c r="A30" s="101">
        <v>24</v>
      </c>
      <c r="B30" s="107" t="str">
        <f>Dat_01!A75</f>
        <v>24/07/2019</v>
      </c>
      <c r="C30" s="108">
        <f>Dat_01!B75</f>
        <v>34.302</v>
      </c>
      <c r="D30" s="108">
        <f>Dat_01!C75</f>
        <v>27.690999999999999</v>
      </c>
      <c r="E30" s="108">
        <f>Dat_01!D75</f>
        <v>21.08</v>
      </c>
      <c r="F30" s="108">
        <f>Dat_01!H75</f>
        <v>18.863947368400002</v>
      </c>
      <c r="G30" s="108">
        <f>Dat_01!G75</f>
        <v>29.9864736842</v>
      </c>
      <c r="H30" s="108">
        <f>Dat_01!E75</f>
        <v>25.196999999999999</v>
      </c>
      <c r="J30" s="126"/>
      <c r="K30" s="126"/>
      <c r="L30" s="126"/>
      <c r="M30" s="126"/>
      <c r="N30" s="126"/>
      <c r="O30" s="126"/>
      <c r="P30" s="126"/>
    </row>
    <row r="31" spans="1:16" ht="11.25" customHeight="1">
      <c r="A31" s="101">
        <v>25</v>
      </c>
      <c r="B31" s="107" t="str">
        <f>Dat_01!A76</f>
        <v>25/07/2019</v>
      </c>
      <c r="C31" s="108">
        <f>Dat_01!B76</f>
        <v>33.344000000000001</v>
      </c>
      <c r="D31" s="108">
        <f>Dat_01!C76</f>
        <v>27.13</v>
      </c>
      <c r="E31" s="108">
        <f>Dat_01!D76</f>
        <v>20.914999999999999</v>
      </c>
      <c r="F31" s="108">
        <f>Dat_01!H76</f>
        <v>19.107473684199999</v>
      </c>
      <c r="G31" s="108">
        <f>Dat_01!G76</f>
        <v>30.191842105300001</v>
      </c>
      <c r="H31" s="108">
        <f>Dat_01!E76</f>
        <v>25.274000000000001</v>
      </c>
      <c r="J31" s="126"/>
      <c r="K31" s="126"/>
      <c r="L31" s="126"/>
      <c r="M31" s="126"/>
      <c r="N31" s="126"/>
      <c r="O31" s="126"/>
      <c r="P31" s="126"/>
    </row>
    <row r="32" spans="1:16" ht="11.25" customHeight="1">
      <c r="A32" s="101">
        <v>26</v>
      </c>
      <c r="B32" s="107" t="str">
        <f>Dat_01!A77</f>
        <v>26/07/2019</v>
      </c>
      <c r="C32" s="108">
        <f>Dat_01!B77</f>
        <v>30.402000000000001</v>
      </c>
      <c r="D32" s="108">
        <f>Dat_01!C77</f>
        <v>25.439</v>
      </c>
      <c r="E32" s="108">
        <f>Dat_01!D77</f>
        <v>20.477</v>
      </c>
      <c r="F32" s="108">
        <f>Dat_01!H77</f>
        <v>19.053000000000001</v>
      </c>
      <c r="G32" s="108">
        <f>Dat_01!G77</f>
        <v>30.2222105263</v>
      </c>
      <c r="H32" s="108">
        <f>Dat_01!E77</f>
        <v>25.41</v>
      </c>
      <c r="J32" s="126"/>
      <c r="K32" s="126"/>
      <c r="L32" s="126"/>
      <c r="M32" s="126"/>
      <c r="N32" s="126"/>
      <c r="O32" s="126"/>
      <c r="P32" s="126"/>
    </row>
    <row r="33" spans="1:16" ht="11.25" customHeight="1">
      <c r="A33" s="101">
        <v>27</v>
      </c>
      <c r="B33" s="107" t="str">
        <f>Dat_01!A78</f>
        <v>27/07/2019</v>
      </c>
      <c r="C33" s="108">
        <f>Dat_01!B78</f>
        <v>26.577999999999999</v>
      </c>
      <c r="D33" s="108">
        <f>Dat_01!C78</f>
        <v>22.195</v>
      </c>
      <c r="E33" s="108">
        <f>Dat_01!D78</f>
        <v>17.812000000000001</v>
      </c>
      <c r="F33" s="108">
        <f>Dat_01!H78</f>
        <v>19.004473684200001</v>
      </c>
      <c r="G33" s="108">
        <f>Dat_01!G78</f>
        <v>30.1269473684</v>
      </c>
      <c r="H33" s="108">
        <f>Dat_01!E78</f>
        <v>25.178000000000001</v>
      </c>
      <c r="J33" s="126"/>
      <c r="K33" s="126"/>
      <c r="L33" s="126"/>
      <c r="M33" s="126"/>
      <c r="N33" s="126"/>
      <c r="O33" s="126"/>
      <c r="P33" s="126"/>
    </row>
    <row r="34" spans="1:16" ht="11.25" customHeight="1">
      <c r="A34" s="101">
        <v>28</v>
      </c>
      <c r="B34" s="107" t="str">
        <f>Dat_01!A79</f>
        <v>28/07/2019</v>
      </c>
      <c r="C34" s="108">
        <f>Dat_01!B79</f>
        <v>28.364000000000001</v>
      </c>
      <c r="D34" s="108">
        <f>Dat_01!C79</f>
        <v>22.655000000000001</v>
      </c>
      <c r="E34" s="108">
        <f>Dat_01!D79</f>
        <v>16.946000000000002</v>
      </c>
      <c r="F34" s="108">
        <f>Dat_01!H79</f>
        <v>19.090631578899998</v>
      </c>
      <c r="G34" s="108">
        <f>Dat_01!G79</f>
        <v>30.0861052632</v>
      </c>
      <c r="H34" s="108">
        <f>Dat_01!E79</f>
        <v>24.684000000000001</v>
      </c>
      <c r="J34" s="126"/>
      <c r="K34" s="126"/>
      <c r="L34" s="126"/>
      <c r="M34" s="126"/>
      <c r="N34" s="126"/>
      <c r="O34" s="126"/>
      <c r="P34" s="126"/>
    </row>
    <row r="35" spans="1:16" ht="11.25" customHeight="1">
      <c r="A35" s="101">
        <v>29</v>
      </c>
      <c r="B35" s="107" t="str">
        <f>Dat_01!A80</f>
        <v>29/07/2019</v>
      </c>
      <c r="C35" s="108">
        <f>Dat_01!B80</f>
        <v>29.638999999999999</v>
      </c>
      <c r="D35" s="108">
        <f>Dat_01!C80</f>
        <v>23.751999999999999</v>
      </c>
      <c r="E35" s="108">
        <f>Dat_01!D80</f>
        <v>17.864999999999998</v>
      </c>
      <c r="F35" s="108">
        <f>Dat_01!H80</f>
        <v>18.977631578899999</v>
      </c>
      <c r="G35" s="108">
        <f>Dat_01!G80</f>
        <v>30.042157894700001</v>
      </c>
      <c r="H35" s="108">
        <f>Dat_01!E80</f>
        <v>24.762</v>
      </c>
      <c r="J35" s="126"/>
      <c r="K35" s="126"/>
      <c r="L35" s="126"/>
      <c r="M35" s="126"/>
      <c r="N35" s="126"/>
      <c r="O35" s="126"/>
      <c r="P35" s="126"/>
    </row>
    <row r="36" spans="1:16" ht="11.25" customHeight="1">
      <c r="A36" s="101">
        <v>30</v>
      </c>
      <c r="B36" s="107" t="str">
        <f>Dat_01!A81</f>
        <v>30/07/2019</v>
      </c>
      <c r="C36" s="108">
        <f>Dat_01!B81</f>
        <v>29.053999999999998</v>
      </c>
      <c r="D36" s="108">
        <f>Dat_01!C81</f>
        <v>23.573</v>
      </c>
      <c r="E36" s="108">
        <f>Dat_01!D81</f>
        <v>18.093</v>
      </c>
      <c r="F36" s="108">
        <f>Dat_01!H81</f>
        <v>19.0598947368</v>
      </c>
      <c r="G36" s="108">
        <f>Dat_01!G81</f>
        <v>28.945105263199999</v>
      </c>
      <c r="H36" s="108">
        <f>Dat_01!E81</f>
        <v>25.55</v>
      </c>
      <c r="J36" s="126"/>
      <c r="K36" s="126"/>
      <c r="L36" s="126"/>
      <c r="M36" s="126"/>
      <c r="N36" s="126"/>
      <c r="O36" s="126"/>
      <c r="P36" s="126"/>
    </row>
    <row r="37" spans="1:16" ht="11.25" customHeight="1">
      <c r="A37" s="101">
        <v>31</v>
      </c>
      <c r="B37" s="129" t="str">
        <f>Dat_01!A82</f>
        <v>31/07/2019</v>
      </c>
      <c r="C37" s="131">
        <f>Dat_01!B82</f>
        <v>29.49</v>
      </c>
      <c r="D37" s="131">
        <f>Dat_01!C82</f>
        <v>23.545000000000002</v>
      </c>
      <c r="E37" s="131">
        <f>Dat_01!D82</f>
        <v>17.600000000000001</v>
      </c>
      <c r="F37" s="131">
        <f>Dat_01!H82</f>
        <v>19.040947368400001</v>
      </c>
      <c r="G37" s="131">
        <f>Dat_01!G82</f>
        <v>30.7176842105</v>
      </c>
      <c r="H37" s="131">
        <f>Dat_01!E82</f>
        <v>25.605</v>
      </c>
      <c r="J37" s="126"/>
      <c r="K37" s="126"/>
      <c r="L37" s="126"/>
      <c r="M37" s="126"/>
      <c r="N37" s="126"/>
      <c r="O37" s="126"/>
      <c r="P37" s="126"/>
    </row>
    <row r="38" spans="1:16" ht="11.25" customHeight="1">
      <c r="A38" s="101"/>
      <c r="B38" s="109" t="s">
        <v>109</v>
      </c>
      <c r="C38" s="110">
        <f>AVERAGE(C7:C37)</f>
        <v>30.765000000000004</v>
      </c>
      <c r="D38" s="110">
        <f>AVERAGE(D7:D37)</f>
        <v>25.092387096774182</v>
      </c>
      <c r="E38" s="110">
        <f t="shared" ref="E38:G38" si="0">AVERAGE(E7:E37)</f>
        <v>19.419967741935483</v>
      </c>
      <c r="F38" s="110">
        <f t="shared" si="0"/>
        <v>18.408923599319348</v>
      </c>
      <c r="G38" s="110">
        <f t="shared" si="0"/>
        <v>29.48078777589355</v>
      </c>
      <c r="H38" s="110">
        <f>AVERAGE(H7:H37)</f>
        <v>24.40625806451613</v>
      </c>
      <c r="J38" s="126"/>
      <c r="K38" s="126"/>
      <c r="L38" s="126"/>
      <c r="M38" s="126"/>
      <c r="N38" s="126"/>
      <c r="O38" s="126"/>
      <c r="P38" s="126"/>
    </row>
    <row r="39" spans="1:16" ht="11.25" customHeight="1">
      <c r="C39" s="111"/>
    </row>
    <row r="40" spans="1:16" ht="11.25" customHeight="1">
      <c r="B40" s="102" t="s">
        <v>110</v>
      </c>
    </row>
    <row r="41" spans="1:16" ht="34.5" customHeight="1">
      <c r="B41" s="105"/>
      <c r="C41" s="106" t="s">
        <v>97</v>
      </c>
    </row>
    <row r="42" spans="1:16" ht="11.25" customHeight="1">
      <c r="A42" s="112" t="s">
        <v>111</v>
      </c>
      <c r="B42" s="107">
        <v>42613</v>
      </c>
      <c r="C42" s="113">
        <f>Dat_01!B94</f>
        <v>21769.084502999998</v>
      </c>
    </row>
    <row r="43" spans="1:16" ht="11.25" customHeight="1">
      <c r="A43" s="112" t="s">
        <v>112</v>
      </c>
      <c r="B43" s="107">
        <v>42643</v>
      </c>
      <c r="C43" s="113">
        <f>Dat_01!B95</f>
        <v>20145.293416</v>
      </c>
    </row>
    <row r="44" spans="1:16" ht="11.25" customHeight="1">
      <c r="A44" s="112" t="s">
        <v>113</v>
      </c>
      <c r="B44" s="107">
        <v>42674</v>
      </c>
      <c r="C44" s="113">
        <f>Dat_01!B96</f>
        <v>20160.571298999999</v>
      </c>
    </row>
    <row r="45" spans="1:16" ht="11.25" customHeight="1">
      <c r="A45" s="112" t="s">
        <v>114</v>
      </c>
      <c r="B45" s="107">
        <v>42704</v>
      </c>
      <c r="C45" s="113">
        <f>Dat_01!B97</f>
        <v>20893.499284000001</v>
      </c>
    </row>
    <row r="46" spans="1:16" ht="11.25" customHeight="1">
      <c r="A46" s="112" t="s">
        <v>115</v>
      </c>
      <c r="B46" s="107">
        <v>42735</v>
      </c>
      <c r="C46" s="113">
        <f>Dat_01!B98</f>
        <v>22152.089802999999</v>
      </c>
    </row>
    <row r="47" spans="1:16" ht="11.25" customHeight="1">
      <c r="A47" s="112" t="s">
        <v>116</v>
      </c>
      <c r="B47" s="107">
        <v>42766</v>
      </c>
      <c r="C47" s="113">
        <f>Dat_01!B99</f>
        <v>22595.726236999999</v>
      </c>
    </row>
    <row r="48" spans="1:16" ht="11.25" customHeight="1">
      <c r="A48" s="112" t="s">
        <v>117</v>
      </c>
      <c r="B48" s="107">
        <v>42794</v>
      </c>
      <c r="C48" s="113">
        <f>Dat_01!B100</f>
        <v>21274.776162999999</v>
      </c>
    </row>
    <row r="49" spans="1:3" ht="11.25" customHeight="1">
      <c r="A49" s="112" t="s">
        <v>118</v>
      </c>
      <c r="B49" s="107">
        <v>42825</v>
      </c>
      <c r="C49" s="113">
        <f>Dat_01!B101</f>
        <v>22075.624411000001</v>
      </c>
    </row>
    <row r="50" spans="1:3" ht="11.25" customHeight="1">
      <c r="A50" s="112" t="s">
        <v>119</v>
      </c>
      <c r="B50" s="107">
        <v>42855</v>
      </c>
      <c r="C50" s="113">
        <f>Dat_01!B102</f>
        <v>19925.867210815999</v>
      </c>
    </row>
    <row r="51" spans="1:3" ht="11.25" customHeight="1">
      <c r="A51" s="112" t="s">
        <v>112</v>
      </c>
      <c r="B51" s="107">
        <v>42886</v>
      </c>
      <c r="C51" s="113">
        <f>Dat_01!B103</f>
        <v>20083.650125371001</v>
      </c>
    </row>
    <row r="52" spans="1:3" ht="11.25" customHeight="1">
      <c r="A52" s="112" t="s">
        <v>119</v>
      </c>
      <c r="B52" s="107">
        <v>42916</v>
      </c>
      <c r="C52" s="113">
        <f>Dat_01!B104</f>
        <v>20336.407753128002</v>
      </c>
    </row>
    <row r="53" spans="1:3" ht="11.25" customHeight="1">
      <c r="A53" s="112" t="s">
        <v>111</v>
      </c>
      <c r="B53" s="107">
        <v>42947</v>
      </c>
      <c r="C53" s="113">
        <f>Dat_01!B105</f>
        <v>22180.933956064</v>
      </c>
    </row>
    <row r="54" spans="1:3" ht="11.25" customHeight="1">
      <c r="A54" s="112" t="s">
        <v>111</v>
      </c>
      <c r="B54" s="107">
        <v>42978</v>
      </c>
      <c r="C54" s="113">
        <f>Dat_01!B106</f>
        <v>21984.329555839999</v>
      </c>
    </row>
    <row r="55" spans="1:3" ht="11.25" customHeight="1">
      <c r="A55" s="112" t="s">
        <v>112</v>
      </c>
      <c r="B55" s="107">
        <v>43008</v>
      </c>
      <c r="C55" s="113">
        <f>Dat_01!B107</f>
        <v>20741.348658711999</v>
      </c>
    </row>
    <row r="56" spans="1:3" ht="11.25" customHeight="1">
      <c r="A56" s="112" t="s">
        <v>113</v>
      </c>
      <c r="B56" s="107">
        <v>43039</v>
      </c>
      <c r="C56" s="113">
        <f>Dat_01!B108</f>
        <v>20295.626363952</v>
      </c>
    </row>
    <row r="57" spans="1:3" ht="11.25" customHeight="1">
      <c r="A57" s="112" t="s">
        <v>114</v>
      </c>
      <c r="B57" s="107">
        <v>43069</v>
      </c>
      <c r="C57" s="113">
        <f>Dat_01!B109</f>
        <v>20906.052341952</v>
      </c>
    </row>
    <row r="58" spans="1:3" ht="11.25" customHeight="1">
      <c r="A58" s="112" t="s">
        <v>115</v>
      </c>
      <c r="B58" s="107">
        <v>43100</v>
      </c>
      <c r="C58" s="113">
        <f>Dat_01!B110</f>
        <v>21175.276017192002</v>
      </c>
    </row>
    <row r="59" spans="1:3" ht="11.25" customHeight="1">
      <c r="A59" s="112" t="s">
        <v>116</v>
      </c>
      <c r="B59" s="107">
        <v>43131</v>
      </c>
      <c r="C59" s="113">
        <f>Dat_01!B111</f>
        <v>23285.912075568001</v>
      </c>
    </row>
    <row r="60" spans="1:3" ht="11.25" customHeight="1">
      <c r="A60" s="112" t="s">
        <v>117</v>
      </c>
      <c r="B60" s="107">
        <v>43159</v>
      </c>
      <c r="C60" s="113">
        <f>Dat_01!B112</f>
        <v>20151.745817105999</v>
      </c>
    </row>
    <row r="61" spans="1:3" ht="11.25" customHeight="1">
      <c r="A61" s="112" t="s">
        <v>118</v>
      </c>
      <c r="B61" s="107">
        <v>43190</v>
      </c>
      <c r="C61" s="113">
        <f>Dat_01!B113</f>
        <v>20716.556014198999</v>
      </c>
    </row>
    <row r="62" spans="1:3" ht="11.25" customHeight="1">
      <c r="A62" s="112" t="s">
        <v>119</v>
      </c>
      <c r="B62" s="107">
        <v>43220</v>
      </c>
      <c r="C62" s="113">
        <f>Dat_01!B114</f>
        <v>19509.074065887999</v>
      </c>
    </row>
    <row r="63" spans="1:3" ht="11.25" customHeight="1">
      <c r="A63" s="112" t="s">
        <v>112</v>
      </c>
      <c r="B63" s="107">
        <v>43251</v>
      </c>
      <c r="C63" s="113">
        <f>Dat_01!B115</f>
        <v>19908.570222852999</v>
      </c>
    </row>
    <row r="64" spans="1:3" ht="11.25" customHeight="1">
      <c r="A64" s="112" t="s">
        <v>119</v>
      </c>
      <c r="B64" s="107">
        <v>43281</v>
      </c>
      <c r="C64" s="113">
        <f>Dat_01!B116</f>
        <v>19961.208732538002</v>
      </c>
    </row>
    <row r="65" spans="1:4" ht="11.25" customHeight="1">
      <c r="A65" s="112" t="s">
        <v>111</v>
      </c>
      <c r="B65" s="107">
        <v>43312</v>
      </c>
      <c r="C65" s="113">
        <f>Dat_01!B117</f>
        <v>22663.265744920001</v>
      </c>
    </row>
    <row r="66" spans="1:4" ht="11.25" customHeight="1">
      <c r="A66" s="112" t="s">
        <v>111</v>
      </c>
      <c r="B66" s="114">
        <v>43343</v>
      </c>
      <c r="C66" s="115">
        <f>Dat_01!B118</f>
        <v>8450.0902999999998</v>
      </c>
    </row>
    <row r="68" spans="1:4" ht="11.25" customHeight="1">
      <c r="B68" s="102" t="s">
        <v>10</v>
      </c>
    </row>
    <row r="69" spans="1:4" ht="45.75" customHeight="1">
      <c r="B69" s="105" t="s">
        <v>120</v>
      </c>
      <c r="C69" s="106" t="s">
        <v>9</v>
      </c>
      <c r="D69" s="106" t="s">
        <v>8</v>
      </c>
    </row>
    <row r="70" spans="1:4" ht="11.25" customHeight="1">
      <c r="A70" s="101">
        <v>1</v>
      </c>
      <c r="B70" s="107" t="str">
        <f>Dat_01!A129</f>
        <v>01/07/2019</v>
      </c>
      <c r="C70" s="113">
        <f>Dat_01!B129</f>
        <v>37069.057999999997</v>
      </c>
      <c r="D70" s="113">
        <f>Dat_01!D129</f>
        <v>755.36978599999998</v>
      </c>
    </row>
    <row r="71" spans="1:4" ht="11.25" customHeight="1">
      <c r="A71" s="101">
        <v>2</v>
      </c>
      <c r="B71" s="107" t="str">
        <f>Dat_01!A130</f>
        <v>02/07/2019</v>
      </c>
      <c r="C71" s="113">
        <f>Dat_01!B130</f>
        <v>37211.188000000002</v>
      </c>
      <c r="D71" s="113">
        <f>Dat_01!D130</f>
        <v>767.813987</v>
      </c>
    </row>
    <row r="72" spans="1:4" ht="11.25" customHeight="1">
      <c r="A72" s="101">
        <v>3</v>
      </c>
      <c r="B72" s="107" t="str">
        <f>Dat_01!A131</f>
        <v>03/07/2019</v>
      </c>
      <c r="C72" s="113">
        <f>Dat_01!B131</f>
        <v>37063.466999999997</v>
      </c>
      <c r="D72" s="113">
        <f>Dat_01!D131</f>
        <v>764.69020152999997</v>
      </c>
    </row>
    <row r="73" spans="1:4" ht="11.25" customHeight="1">
      <c r="A73" s="101">
        <v>4</v>
      </c>
      <c r="B73" s="107" t="str">
        <f>Dat_01!A132</f>
        <v>04/07/2019</v>
      </c>
      <c r="C73" s="113">
        <f>Dat_01!B132</f>
        <v>36826.841</v>
      </c>
      <c r="D73" s="113">
        <f>Dat_01!D132</f>
        <v>763.29469900000004</v>
      </c>
    </row>
    <row r="74" spans="1:4" ht="11.25" customHeight="1">
      <c r="A74" s="101">
        <v>5</v>
      </c>
      <c r="B74" s="107" t="str">
        <f>Dat_01!A133</f>
        <v>05/07/2019</v>
      </c>
      <c r="C74" s="113">
        <f>Dat_01!B133</f>
        <v>37276.733</v>
      </c>
      <c r="D74" s="113">
        <f>Dat_01!D133</f>
        <v>765.00930041000004</v>
      </c>
    </row>
    <row r="75" spans="1:4" ht="11.25" customHeight="1">
      <c r="A75" s="101">
        <v>6</v>
      </c>
      <c r="B75" s="107" t="str">
        <f>Dat_01!A134</f>
        <v>06/07/2019</v>
      </c>
      <c r="C75" s="113">
        <f>Dat_01!B134</f>
        <v>32633.478999999999</v>
      </c>
      <c r="D75" s="113">
        <f>Dat_01!D134</f>
        <v>689.01949100000002</v>
      </c>
    </row>
    <row r="76" spans="1:4" ht="11.25" customHeight="1">
      <c r="A76" s="101">
        <v>7</v>
      </c>
      <c r="B76" s="107" t="str">
        <f>Dat_01!A135</f>
        <v>07/07/2019</v>
      </c>
      <c r="C76" s="113">
        <f>Dat_01!B135</f>
        <v>30244.22</v>
      </c>
      <c r="D76" s="113">
        <f>Dat_01!D135</f>
        <v>639.11642800000004</v>
      </c>
    </row>
    <row r="77" spans="1:4" ht="11.25" customHeight="1">
      <c r="A77" s="101">
        <v>8</v>
      </c>
      <c r="B77" s="107" t="str">
        <f>Dat_01!A136</f>
        <v>08/07/2019</v>
      </c>
      <c r="C77" s="113">
        <f>Dat_01!B136</f>
        <v>35993.241999999998</v>
      </c>
      <c r="D77" s="113">
        <f>Dat_01!D136</f>
        <v>731.6440619</v>
      </c>
    </row>
    <row r="78" spans="1:4" ht="11.25" customHeight="1">
      <c r="A78" s="101">
        <v>9</v>
      </c>
      <c r="B78" s="107" t="str">
        <f>Dat_01!A137</f>
        <v>09/07/2019</v>
      </c>
      <c r="C78" s="113">
        <f>Dat_01!B137</f>
        <v>35199.364000000001</v>
      </c>
      <c r="D78" s="113">
        <f>Dat_01!D137</f>
        <v>730.770714</v>
      </c>
    </row>
    <row r="79" spans="1:4" ht="11.25" customHeight="1">
      <c r="A79" s="101">
        <v>10</v>
      </c>
      <c r="B79" s="107" t="str">
        <f>Dat_01!A138</f>
        <v>10/07/2019</v>
      </c>
      <c r="C79" s="113">
        <f>Dat_01!B138</f>
        <v>35569.75</v>
      </c>
      <c r="D79" s="113">
        <f>Dat_01!D138</f>
        <v>742.07936800000004</v>
      </c>
    </row>
    <row r="80" spans="1:4" ht="11.25" customHeight="1">
      <c r="A80" s="101">
        <v>11</v>
      </c>
      <c r="B80" s="107" t="str">
        <f>Dat_01!A139</f>
        <v>11/07/2019</v>
      </c>
      <c r="C80" s="113">
        <f>Dat_01!B139</f>
        <v>37395.042800000003</v>
      </c>
      <c r="D80" s="113">
        <f>Dat_01!D139</f>
        <v>770.27789155999994</v>
      </c>
    </row>
    <row r="81" spans="1:4" ht="11.25" customHeight="1">
      <c r="A81" s="101">
        <v>12</v>
      </c>
      <c r="B81" s="107" t="str">
        <f>Dat_01!A140</f>
        <v>12/07/2019</v>
      </c>
      <c r="C81" s="113">
        <f>Dat_01!B140</f>
        <v>38178.862200000003</v>
      </c>
      <c r="D81" s="113">
        <f>Dat_01!D140</f>
        <v>777.7281428</v>
      </c>
    </row>
    <row r="82" spans="1:4" ht="11.25" customHeight="1">
      <c r="A82" s="101">
        <v>13</v>
      </c>
      <c r="B82" s="107" t="str">
        <f>Dat_01!A141</f>
        <v>13/07/2019</v>
      </c>
      <c r="C82" s="113">
        <f>Dat_01!B141</f>
        <v>32406.356400000001</v>
      </c>
      <c r="D82" s="113">
        <f>Dat_01!D141</f>
        <v>690.08920816</v>
      </c>
    </row>
    <row r="83" spans="1:4" ht="11.25" customHeight="1">
      <c r="A83" s="101">
        <v>14</v>
      </c>
      <c r="B83" s="107" t="str">
        <f>Dat_01!A142</f>
        <v>14/07/2019</v>
      </c>
      <c r="C83" s="113">
        <f>Dat_01!B142</f>
        <v>29716.377</v>
      </c>
      <c r="D83" s="113">
        <f>Dat_01!D142</f>
        <v>621.40847851000001</v>
      </c>
    </row>
    <row r="84" spans="1:4" ht="11.25" customHeight="1">
      <c r="A84" s="101">
        <v>15</v>
      </c>
      <c r="B84" s="107" t="str">
        <f>Dat_01!A143</f>
        <v>15/07/2019</v>
      </c>
      <c r="C84" s="113">
        <f>Dat_01!B143</f>
        <v>36622.453000000001</v>
      </c>
      <c r="D84" s="113">
        <f>Dat_01!D143</f>
        <v>745.67610200000001</v>
      </c>
    </row>
    <row r="85" spans="1:4" ht="11.25" customHeight="1">
      <c r="A85" s="101">
        <v>16</v>
      </c>
      <c r="B85" s="107" t="str">
        <f>Dat_01!A144</f>
        <v>16/07/2019</v>
      </c>
      <c r="C85" s="113">
        <f>Dat_01!B144</f>
        <v>36647.353000000003</v>
      </c>
      <c r="D85" s="113">
        <f>Dat_01!D144</f>
        <v>760.002341</v>
      </c>
    </row>
    <row r="86" spans="1:4" ht="11.25" customHeight="1">
      <c r="A86" s="101">
        <v>17</v>
      </c>
      <c r="B86" s="107" t="str">
        <f>Dat_01!A145</f>
        <v>17/07/2019</v>
      </c>
      <c r="C86" s="113">
        <f>Dat_01!B145</f>
        <v>36490.336000000003</v>
      </c>
      <c r="D86" s="113">
        <f>Dat_01!D145</f>
        <v>755.18734600000005</v>
      </c>
    </row>
    <row r="87" spans="1:4" ht="11.25" customHeight="1">
      <c r="A87" s="101">
        <v>18</v>
      </c>
      <c r="B87" s="107" t="str">
        <f>Dat_01!A146</f>
        <v>18/07/2019</v>
      </c>
      <c r="C87" s="113">
        <f>Dat_01!B146</f>
        <v>36447.135000000002</v>
      </c>
      <c r="D87" s="113">
        <f>Dat_01!D146</f>
        <v>757.48916199999996</v>
      </c>
    </row>
    <row r="88" spans="1:4" ht="11.25" customHeight="1">
      <c r="A88" s="101">
        <v>19</v>
      </c>
      <c r="B88" s="107" t="str">
        <f>Dat_01!A147</f>
        <v>19/07/2019</v>
      </c>
      <c r="C88" s="113">
        <f>Dat_01!B147</f>
        <v>37346.078000000001</v>
      </c>
      <c r="D88" s="113">
        <f>Dat_01!D147</f>
        <v>767.51717199999996</v>
      </c>
    </row>
    <row r="89" spans="1:4" ht="11.25" customHeight="1">
      <c r="A89" s="101">
        <v>20</v>
      </c>
      <c r="B89" s="107" t="str">
        <f>Dat_01!A148</f>
        <v>20/07/2019</v>
      </c>
      <c r="C89" s="113">
        <f>Dat_01!B148</f>
        <v>32597.159</v>
      </c>
      <c r="D89" s="113">
        <f>Dat_01!D148</f>
        <v>695.13779804000001</v>
      </c>
    </row>
    <row r="90" spans="1:4" ht="11.25" customHeight="1">
      <c r="A90" s="101">
        <v>21</v>
      </c>
      <c r="B90" s="107" t="str">
        <f>Dat_01!A149</f>
        <v>21/07/2019</v>
      </c>
      <c r="C90" s="113">
        <f>Dat_01!B149</f>
        <v>31238.785</v>
      </c>
      <c r="D90" s="113">
        <f>Dat_01!D149</f>
        <v>645.37659499999995</v>
      </c>
    </row>
    <row r="91" spans="1:4" ht="11.25" customHeight="1">
      <c r="A91" s="101">
        <v>22</v>
      </c>
      <c r="B91" s="107" t="str">
        <f>Dat_01!A150</f>
        <v>22/07/2019</v>
      </c>
      <c r="C91" s="113">
        <f>Dat_01!B150</f>
        <v>38770.987000000001</v>
      </c>
      <c r="D91" s="113">
        <f>Dat_01!D150</f>
        <v>784.21756900000003</v>
      </c>
    </row>
    <row r="92" spans="1:4" ht="11.25" customHeight="1">
      <c r="A92" s="101">
        <v>23</v>
      </c>
      <c r="B92" s="107" t="str">
        <f>Dat_01!A151</f>
        <v>23/07/2019</v>
      </c>
      <c r="C92" s="113">
        <f>Dat_01!B151</f>
        <v>39246.120999999999</v>
      </c>
      <c r="D92" s="113">
        <f>Dat_01!D151</f>
        <v>805.28973680000001</v>
      </c>
    </row>
    <row r="93" spans="1:4" ht="11.25" customHeight="1">
      <c r="A93" s="101">
        <v>24</v>
      </c>
      <c r="B93" s="107" t="str">
        <f>Dat_01!A152</f>
        <v>24/07/2019</v>
      </c>
      <c r="C93" s="113">
        <f>Dat_01!B152</f>
        <v>39303.963000000003</v>
      </c>
      <c r="D93" s="113">
        <f>Dat_01!D152</f>
        <v>807.18400536000001</v>
      </c>
    </row>
    <row r="94" spans="1:4" ht="11.25" customHeight="1">
      <c r="A94" s="101">
        <v>25</v>
      </c>
      <c r="B94" s="107" t="str">
        <f>Dat_01!A153</f>
        <v>25/07/2019</v>
      </c>
      <c r="C94" s="113">
        <f>Dat_01!B153</f>
        <v>37916.176599999999</v>
      </c>
      <c r="D94" s="113">
        <f>Dat_01!D153</f>
        <v>781.84665740000003</v>
      </c>
    </row>
    <row r="95" spans="1:4" ht="11.25" customHeight="1">
      <c r="A95" s="101">
        <v>26</v>
      </c>
      <c r="B95" s="107" t="str">
        <f>Dat_01!A154</f>
        <v>26/07/2019</v>
      </c>
      <c r="C95" s="113">
        <f>Dat_01!B154</f>
        <v>36798.485999999997</v>
      </c>
      <c r="D95" s="113">
        <f>Dat_01!D154</f>
        <v>756.28669024999999</v>
      </c>
    </row>
    <row r="96" spans="1:4" ht="11.25" customHeight="1">
      <c r="A96" s="101">
        <v>27</v>
      </c>
      <c r="B96" s="107" t="str">
        <f>Dat_01!A155</f>
        <v>27/07/2019</v>
      </c>
      <c r="C96" s="113">
        <f>Dat_01!B155</f>
        <v>30281.136999999999</v>
      </c>
      <c r="D96" s="113">
        <f>Dat_01!D155</f>
        <v>655.83638299999996</v>
      </c>
    </row>
    <row r="97" spans="1:9" ht="11.25" customHeight="1">
      <c r="A97" s="101">
        <v>28</v>
      </c>
      <c r="B97" s="107" t="str">
        <f>Dat_01!A156</f>
        <v>28/07/2019</v>
      </c>
      <c r="C97" s="113">
        <f>Dat_01!B156</f>
        <v>28448.102999999999</v>
      </c>
      <c r="D97" s="113">
        <f>Dat_01!D156</f>
        <v>593.01344900000004</v>
      </c>
    </row>
    <row r="98" spans="1:9" ht="11.25" customHeight="1">
      <c r="A98" s="101">
        <v>29</v>
      </c>
      <c r="B98" s="107" t="str">
        <f>Dat_01!A157</f>
        <v>29/07/2019</v>
      </c>
      <c r="C98" s="113">
        <f>Dat_01!B157</f>
        <v>34928.949999999997</v>
      </c>
      <c r="D98" s="113">
        <f>Dat_01!D157</f>
        <v>708.70023100000003</v>
      </c>
    </row>
    <row r="99" spans="1:9" ht="11.25" customHeight="1">
      <c r="A99" s="101">
        <v>30</v>
      </c>
      <c r="B99" s="107" t="str">
        <f>Dat_01!A158</f>
        <v>30/07/2019</v>
      </c>
      <c r="C99" s="113">
        <f>Dat_01!B158</f>
        <v>34807.084000000003</v>
      </c>
      <c r="D99" s="113">
        <f>Dat_01!D158</f>
        <v>721.80337399999996</v>
      </c>
    </row>
    <row r="100" spans="1:9" ht="11.25" customHeight="1">
      <c r="A100" s="101">
        <v>31</v>
      </c>
      <c r="B100" s="129" t="str">
        <f>Dat_01!A159</f>
        <v>31/07/2019</v>
      </c>
      <c r="C100" s="130">
        <f>Dat_01!B159</f>
        <v>34148.942000000003</v>
      </c>
      <c r="D100" s="130">
        <f>Dat_01!D159</f>
        <v>714.38937520000002</v>
      </c>
    </row>
    <row r="101" spans="1:9" ht="11.25" customHeight="1">
      <c r="A101" s="101"/>
      <c r="B101" s="109" t="s">
        <v>121</v>
      </c>
      <c r="C101" s="116">
        <f>MAX(C70:C100)</f>
        <v>39303.963000000003</v>
      </c>
      <c r="D101" s="116">
        <f>MAX(D70:D100)</f>
        <v>807.18400536000001</v>
      </c>
      <c r="E101" s="128"/>
      <c r="F101" s="128"/>
    </row>
    <row r="103" spans="1:9" ht="11.25" customHeight="1">
      <c r="B103" s="102" t="s">
        <v>122</v>
      </c>
    </row>
    <row r="104" spans="1:9" ht="11.25" customHeight="1">
      <c r="B104" s="105"/>
      <c r="C104" s="117" t="s">
        <v>14</v>
      </c>
      <c r="D104" s="117" t="s">
        <v>13</v>
      </c>
      <c r="E104" s="117"/>
      <c r="F104" s="117" t="s">
        <v>12</v>
      </c>
      <c r="G104" s="105" t="s">
        <v>11</v>
      </c>
    </row>
    <row r="105" spans="1:9" ht="11.25" customHeight="1">
      <c r="B105" s="118" t="str">
        <f>Dat_01!A183</f>
        <v>Histórico</v>
      </c>
      <c r="C105" s="119">
        <f>Dat_01!D179</f>
        <v>41318</v>
      </c>
      <c r="D105" s="119">
        <f>Dat_01!B179</f>
        <v>45450</v>
      </c>
      <c r="E105" s="119"/>
      <c r="F105" s="120" t="str">
        <f>Dat_01!D183</f>
        <v>19 julio 2010 (13:26 h)</v>
      </c>
      <c r="G105" s="120" t="str">
        <f>Dat_01!E183</f>
        <v>17 diciembre 2007 (18:53 h)</v>
      </c>
    </row>
    <row r="106" spans="1:9" ht="11.25" customHeight="1">
      <c r="B106" s="118"/>
      <c r="C106" s="119"/>
      <c r="D106" s="119"/>
      <c r="E106" s="119"/>
      <c r="F106" s="120"/>
      <c r="G106" s="120"/>
    </row>
    <row r="107" spans="1:9" ht="11.25" customHeight="1">
      <c r="B107" s="118">
        <f>Dat_01!A185</f>
        <v>2018</v>
      </c>
      <c r="C107" s="119">
        <f>Dat_01!D173</f>
        <v>39996</v>
      </c>
      <c r="D107" s="119">
        <f>Dat_01!B173</f>
        <v>40947</v>
      </c>
      <c r="E107" s="119"/>
      <c r="F107" s="120" t="str">
        <f>Dat_01!D185</f>
        <v>3 agosto (13:45 h)</v>
      </c>
      <c r="G107" s="120" t="str">
        <f>Dat_01!E185</f>
        <v>8 febrero (20:24 h)</v>
      </c>
    </row>
    <row r="108" spans="1:9" ht="11.25" customHeight="1">
      <c r="B108" s="118">
        <f>Dat_01!A186</f>
        <v>2019</v>
      </c>
      <c r="C108" s="119">
        <f>Dat_01!D174</f>
        <v>40021</v>
      </c>
      <c r="D108" s="119">
        <f>Dat_01!B174</f>
        <v>40455</v>
      </c>
      <c r="E108" s="119"/>
      <c r="F108" s="120" t="str">
        <f>Dat_01!D186</f>
        <v>23 julio (13:25 h)</v>
      </c>
      <c r="G108" s="120" t="str">
        <f>Dat_01!E186</f>
        <v>22 enero (20:08 h)</v>
      </c>
    </row>
    <row r="109" spans="1:9" ht="11.25" customHeight="1">
      <c r="B109" s="121" t="str">
        <f>Dat_01!A187</f>
        <v>jul-19</v>
      </c>
      <c r="C109" s="122">
        <f>Dat_01!B166</f>
        <v>40021</v>
      </c>
      <c r="D109" s="122"/>
      <c r="E109" s="122"/>
      <c r="F109" s="123" t="str">
        <f>Dat_01!D187</f>
        <v>23 julio (13:25 h)</v>
      </c>
      <c r="G109" s="123"/>
      <c r="H109" s="128"/>
      <c r="I109" s="128"/>
    </row>
    <row r="110" spans="1:9" ht="11.25" customHeight="1">
      <c r="C110" s="12"/>
      <c r="D110" s="11"/>
      <c r="E110" s="11"/>
      <c r="F110" s="11"/>
    </row>
    <row r="111" spans="1:9" ht="11.25" customHeight="1">
      <c r="B111" s="102" t="s">
        <v>29</v>
      </c>
    </row>
    <row r="112" spans="1:9" ht="24.75" customHeight="1">
      <c r="B112" s="105"/>
      <c r="C112" s="124" t="s">
        <v>4</v>
      </c>
      <c r="D112" s="124" t="s">
        <v>0</v>
      </c>
      <c r="E112" s="124" t="s">
        <v>22</v>
      </c>
      <c r="F112" s="124" t="s">
        <v>5</v>
      </c>
    </row>
    <row r="113" spans="1:6" ht="11.25" customHeight="1">
      <c r="A113" s="112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107" t="str">
        <f>Dat_01!A33</f>
        <v>31/07/2018</v>
      </c>
      <c r="C113" s="108">
        <f>Dat_01!B33</f>
        <v>-1.0362683235063619</v>
      </c>
      <c r="D113" s="108">
        <f>Dat_01!C33</f>
        <v>-0.71450383753798308</v>
      </c>
      <c r="E113" s="108">
        <f>Dat_01!D33</f>
        <v>-0.35638067680926477</v>
      </c>
      <c r="F113" s="108">
        <f>Dat_01!E33</f>
        <v>3.4616190840885963E-2</v>
      </c>
    </row>
    <row r="114" spans="1:6" ht="11.25" customHeight="1">
      <c r="A114" s="112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107" t="str">
        <f>Dat_01!A34</f>
        <v>31/08/2018</v>
      </c>
      <c r="C114" s="108">
        <f>Dat_01!B34</f>
        <v>0.98876483671301862</v>
      </c>
      <c r="D114" s="108">
        <f>Dat_01!C34</f>
        <v>-1.4758085136544974</v>
      </c>
      <c r="E114" s="108">
        <f>Dat_01!D34</f>
        <v>0.69812543180443054</v>
      </c>
      <c r="F114" s="108">
        <f>Dat_01!E34</f>
        <v>1.7664479185630855</v>
      </c>
    </row>
    <row r="115" spans="1:6" ht="11.25" customHeight="1">
      <c r="A115" s="112" t="str">
        <f t="shared" si="1"/>
        <v>S</v>
      </c>
      <c r="B115" s="107" t="str">
        <f>Dat_01!A35</f>
        <v>30/09/2018</v>
      </c>
      <c r="C115" s="108">
        <f>Dat_01!B35</f>
        <v>2.958781638983643</v>
      </c>
      <c r="D115" s="108">
        <f>Dat_01!C35</f>
        <v>-1.8307834332622841</v>
      </c>
      <c r="E115" s="108">
        <f>Dat_01!D35</f>
        <v>1.7896253495112813</v>
      </c>
      <c r="F115" s="108">
        <f>Dat_01!E35</f>
        <v>2.9999397227346458</v>
      </c>
    </row>
    <row r="116" spans="1:6" ht="11.25" customHeight="1">
      <c r="A116" s="112" t="str">
        <f t="shared" si="1"/>
        <v>O</v>
      </c>
      <c r="B116" s="107" t="str">
        <f>Dat_01!A36</f>
        <v>31/10/2018</v>
      </c>
      <c r="C116" s="108">
        <f>Dat_01!B36</f>
        <v>0.66989701308066696</v>
      </c>
      <c r="D116" s="108">
        <f>Dat_01!C36</f>
        <v>0.87499136468409677</v>
      </c>
      <c r="E116" s="108">
        <f>Dat_01!D36</f>
        <v>-0.22148422758365705</v>
      </c>
      <c r="F116" s="108">
        <f>Dat_01!E36</f>
        <v>1.6389875980227231E-2</v>
      </c>
    </row>
    <row r="117" spans="1:6" ht="11.25" customHeight="1">
      <c r="A117" s="112" t="str">
        <f t="shared" si="1"/>
        <v>N</v>
      </c>
      <c r="B117" s="107" t="str">
        <f>Dat_01!A37</f>
        <v>30/11/2018</v>
      </c>
      <c r="C117" s="108">
        <f>Dat_01!B37</f>
        <v>6.0081165827541305E-2</v>
      </c>
      <c r="D117" s="108">
        <f>Dat_01!C37</f>
        <v>-0.44734776923334163</v>
      </c>
      <c r="E117" s="108">
        <f>Dat_01!D37</f>
        <v>1.5250987461166043</v>
      </c>
      <c r="F117" s="108">
        <f>Dat_01!E37</f>
        <v>-1.0176698110557214</v>
      </c>
    </row>
    <row r="118" spans="1:6" ht="11.25" customHeight="1">
      <c r="A118" s="112" t="str">
        <f t="shared" si="1"/>
        <v>D</v>
      </c>
      <c r="B118" s="107" t="str">
        <f>Dat_01!A38</f>
        <v>31/12/2018</v>
      </c>
      <c r="C118" s="108">
        <f>Dat_01!B38</f>
        <v>-4.4095784844448644</v>
      </c>
      <c r="D118" s="108">
        <f>Dat_01!C38</f>
        <v>2.0645999340766945</v>
      </c>
      <c r="E118" s="108">
        <f>Dat_01!D38</f>
        <v>-1.5551688012934264</v>
      </c>
      <c r="F118" s="108">
        <f>Dat_01!E38</f>
        <v>-4.9190096172281326</v>
      </c>
    </row>
    <row r="119" spans="1:6" ht="11.25" customHeight="1">
      <c r="A119" s="112" t="str">
        <f t="shared" si="1"/>
        <v>E</v>
      </c>
      <c r="B119" s="107" t="str">
        <f>Dat_01!A39</f>
        <v>31/01/2019</v>
      </c>
      <c r="C119" s="108">
        <f>Dat_01!B39</f>
        <v>3.0544972590340613</v>
      </c>
      <c r="D119" s="108">
        <f>Dat_01!C39</f>
        <v>0.61112827036402528</v>
      </c>
      <c r="E119" s="108">
        <f>Dat_01!D39</f>
        <v>1.8446584628137419</v>
      </c>
      <c r="F119" s="108">
        <f>Dat_01!E39</f>
        <v>0.59871052585629414</v>
      </c>
    </row>
    <row r="120" spans="1:6" ht="11.25" customHeight="1">
      <c r="A120" s="112" t="str">
        <f t="shared" si="1"/>
        <v>F</v>
      </c>
      <c r="B120" s="107" t="str">
        <f>Dat_01!A40</f>
        <v>28/02/2019</v>
      </c>
      <c r="C120" s="108">
        <f>Dat_01!B40</f>
        <v>-5.2786940614073856</v>
      </c>
      <c r="D120" s="108">
        <f>Dat_01!C40</f>
        <v>0.32309442564152313</v>
      </c>
      <c r="E120" s="108">
        <f>Dat_01!D40</f>
        <v>-3.4682933574362811</v>
      </c>
      <c r="F120" s="108">
        <f>Dat_01!E40</f>
        <v>-2.1334951296126277</v>
      </c>
    </row>
    <row r="121" spans="1:6" ht="11.25" customHeight="1">
      <c r="A121" s="112" t="str">
        <f t="shared" si="1"/>
        <v>M</v>
      </c>
      <c r="B121" s="107" t="str">
        <f>Dat_01!A41</f>
        <v>31/03/2019</v>
      </c>
      <c r="C121" s="108">
        <f>Dat_01!B41</f>
        <v>-6.1564210891529525</v>
      </c>
      <c r="D121" s="108">
        <f>Dat_01!C41</f>
        <v>1.5535873278807228</v>
      </c>
      <c r="E121" s="108">
        <f>Dat_01!D41</f>
        <v>-2.9249877675856188</v>
      </c>
      <c r="F121" s="108">
        <f>Dat_01!E41</f>
        <v>-4.7850206494480565</v>
      </c>
    </row>
    <row r="122" spans="1:6" ht="11.25" customHeight="1">
      <c r="A122" s="112" t="str">
        <f t="shared" si="1"/>
        <v>A</v>
      </c>
      <c r="B122" s="107" t="str">
        <f>Dat_01!A42</f>
        <v>30/04/2019</v>
      </c>
      <c r="C122" s="108">
        <f>Dat_01!B42</f>
        <v>-2.0917189727218122</v>
      </c>
      <c r="D122" s="108">
        <f>Dat_01!C42</f>
        <v>-0.27719888328495701</v>
      </c>
      <c r="E122" s="108">
        <f>Dat_01!D42</f>
        <v>-8.7771223525867637E-2</v>
      </c>
      <c r="F122" s="108">
        <f>Dat_01!E42</f>
        <v>-1.7267488659109875</v>
      </c>
    </row>
    <row r="123" spans="1:6" ht="11.25" customHeight="1">
      <c r="A123" s="112" t="str">
        <f t="shared" si="1"/>
        <v>M</v>
      </c>
      <c r="B123" s="107" t="str">
        <f>Dat_01!A43</f>
        <v>31/05/2019</v>
      </c>
      <c r="C123" s="108">
        <f>Dat_01!B43</f>
        <v>-0.87175339853597933</v>
      </c>
      <c r="D123" s="108">
        <f>Dat_01!C43</f>
        <v>0.86642096767892696</v>
      </c>
      <c r="E123" s="108">
        <f>Dat_01!D43</f>
        <v>0.86131893303178497</v>
      </c>
      <c r="F123" s="108">
        <f>Dat_01!E43</f>
        <v>-2.5994932992466913</v>
      </c>
    </row>
    <row r="124" spans="1:6" ht="11.25" customHeight="1">
      <c r="A124" s="112" t="str">
        <f t="shared" si="1"/>
        <v>J</v>
      </c>
      <c r="B124" s="107" t="str">
        <f>Dat_01!A44</f>
        <v>30/06/2019</v>
      </c>
      <c r="C124" s="108">
        <f>Dat_01!B44</f>
        <v>-1.8449621247994985</v>
      </c>
      <c r="D124" s="108">
        <f>Dat_01!C44</f>
        <v>-0.18870506110824081</v>
      </c>
      <c r="E124" s="108">
        <f>Dat_01!D44</f>
        <v>1.5810094829203147</v>
      </c>
      <c r="F124" s="108">
        <f>Dat_01!E44</f>
        <v>-3.2372665466115724</v>
      </c>
    </row>
    <row r="125" spans="1:6" ht="11.25" customHeight="1">
      <c r="A125" s="112" t="str">
        <f t="shared" si="1"/>
        <v>J</v>
      </c>
      <c r="B125" s="114" t="str">
        <f>Dat_01!A45</f>
        <v>31/07/2019</v>
      </c>
      <c r="C125" s="125">
        <f>Dat_01!B45</f>
        <v>2.1745332717342247</v>
      </c>
      <c r="D125" s="125">
        <f>Dat_01!C45</f>
        <v>2.9369692259699653</v>
      </c>
      <c r="E125" s="125">
        <f>Dat_01!D45</f>
        <v>2.9377725301974693</v>
      </c>
      <c r="F125" s="125">
        <f>Dat_01!E45</f>
        <v>-3.7002084844332099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J188"/>
  <sheetViews>
    <sheetView workbookViewId="0">
      <selection activeCell="G36" sqref="G36"/>
    </sheetView>
  </sheetViews>
  <sheetFormatPr baseColWidth="10" defaultColWidth="11.42578125" defaultRowHeight="14.25"/>
  <cols>
    <col min="1" max="1" width="26" style="49" customWidth="1"/>
    <col min="2" max="10" width="14.7109375" style="49" customWidth="1"/>
    <col min="11" max="16384" width="11.42578125" style="49"/>
  </cols>
  <sheetData>
    <row r="1" spans="1:10">
      <c r="A1" s="68" t="s">
        <v>53</v>
      </c>
      <c r="B1" s="68" t="s">
        <v>88</v>
      </c>
    </row>
    <row r="2" spans="1:10">
      <c r="A2" s="61" t="s">
        <v>137</v>
      </c>
      <c r="B2" s="61" t="s">
        <v>138</v>
      </c>
      <c r="C2" s="96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julio</v>
      </c>
    </row>
    <row r="4" spans="1:10">
      <c r="A4" s="59" t="s">
        <v>53</v>
      </c>
      <c r="B4" s="144" t="s">
        <v>137</v>
      </c>
      <c r="C4" s="145"/>
      <c r="D4" s="145"/>
      <c r="E4" s="145"/>
      <c r="F4" s="145"/>
      <c r="G4" s="145"/>
      <c r="H4" s="145"/>
      <c r="I4" s="145"/>
      <c r="J4" s="145"/>
    </row>
    <row r="5" spans="1:10">
      <c r="A5" s="59" t="s">
        <v>54</v>
      </c>
      <c r="B5" s="146" t="s">
        <v>46</v>
      </c>
      <c r="C5" s="147"/>
      <c r="D5" s="147"/>
      <c r="E5" s="147"/>
      <c r="F5" s="147"/>
      <c r="G5" s="147"/>
      <c r="H5" s="147"/>
      <c r="I5" s="147"/>
      <c r="J5" s="147"/>
    </row>
    <row r="6" spans="1:10">
      <c r="A6" s="59" t="s">
        <v>55</v>
      </c>
      <c r="B6" s="67" t="s">
        <v>47</v>
      </c>
      <c r="C6" s="67" t="s">
        <v>134</v>
      </c>
      <c r="D6" s="67" t="s">
        <v>48</v>
      </c>
      <c r="E6" s="67" t="s">
        <v>49</v>
      </c>
      <c r="F6" s="67" t="s">
        <v>135</v>
      </c>
      <c r="G6" s="67" t="s">
        <v>50</v>
      </c>
      <c r="H6" s="67" t="s">
        <v>51</v>
      </c>
      <c r="I6" s="67" t="s">
        <v>136</v>
      </c>
      <c r="J6" s="67" t="s">
        <v>52</v>
      </c>
    </row>
    <row r="7" spans="1:10">
      <c r="A7" s="59" t="s">
        <v>56</v>
      </c>
      <c r="B7" s="69"/>
      <c r="C7" s="69"/>
      <c r="D7" s="69"/>
      <c r="E7" s="69"/>
      <c r="F7" s="69"/>
      <c r="G7" s="69"/>
      <c r="H7" s="69"/>
      <c r="I7" s="69"/>
      <c r="J7" s="69"/>
    </row>
    <row r="8" spans="1:10">
      <c r="A8" s="61" t="s">
        <v>32</v>
      </c>
      <c r="B8" s="94">
        <v>1581513.7458260001</v>
      </c>
      <c r="C8" s="94">
        <v>3027096.277586</v>
      </c>
      <c r="D8" s="74">
        <v>-0.47754758990000001</v>
      </c>
      <c r="E8" s="94">
        <v>13804367.88848</v>
      </c>
      <c r="F8" s="94">
        <v>23971499.360431999</v>
      </c>
      <c r="G8" s="74">
        <v>-0.42413414859999998</v>
      </c>
      <c r="H8" s="94">
        <v>23945250.168919999</v>
      </c>
      <c r="I8" s="94">
        <v>29057882.839807998</v>
      </c>
      <c r="J8" s="74">
        <v>-0.17594649609999999</v>
      </c>
    </row>
    <row r="9" spans="1:10">
      <c r="A9" s="61" t="s">
        <v>33</v>
      </c>
      <c r="B9" s="94">
        <v>24307.869094000001</v>
      </c>
      <c r="C9" s="94">
        <v>35299.306413999999</v>
      </c>
      <c r="D9" s="74">
        <v>-0.31137828010000002</v>
      </c>
      <c r="E9" s="94">
        <v>869524.30977000005</v>
      </c>
      <c r="F9" s="94">
        <v>1416771.0725680001</v>
      </c>
      <c r="G9" s="74">
        <v>-0.38626336560000002</v>
      </c>
      <c r="H9" s="94">
        <v>1462114.79333</v>
      </c>
      <c r="I9" s="94">
        <v>2312946.443192</v>
      </c>
      <c r="J9" s="74">
        <v>-0.36785618289999999</v>
      </c>
    </row>
    <row r="10" spans="1:10">
      <c r="A10" s="61" t="s">
        <v>34</v>
      </c>
      <c r="B10" s="94">
        <v>5123111.7280000001</v>
      </c>
      <c r="C10" s="94">
        <v>4471023.6880000001</v>
      </c>
      <c r="D10" s="74">
        <v>0.1458475923</v>
      </c>
      <c r="E10" s="94">
        <v>33452468.993000001</v>
      </c>
      <c r="F10" s="94">
        <v>29781441.692000002</v>
      </c>
      <c r="G10" s="74">
        <v>0.12326560070000001</v>
      </c>
      <c r="H10" s="94">
        <v>56868644.730999999</v>
      </c>
      <c r="I10" s="94">
        <v>52524973.809</v>
      </c>
      <c r="J10" s="74">
        <v>8.2697250599999994E-2</v>
      </c>
    </row>
    <row r="11" spans="1:10">
      <c r="A11" s="61" t="s">
        <v>35</v>
      </c>
      <c r="B11" s="94">
        <v>661903.79599999997</v>
      </c>
      <c r="C11" s="94">
        <v>3487559.28</v>
      </c>
      <c r="D11" s="74">
        <v>-0.81021002289999999</v>
      </c>
      <c r="E11" s="94">
        <v>8291215.2709999997</v>
      </c>
      <c r="F11" s="94">
        <v>17195531.763</v>
      </c>
      <c r="G11" s="74">
        <v>-0.51782734109999995</v>
      </c>
      <c r="H11" s="94">
        <v>25976767.909000002</v>
      </c>
      <c r="I11" s="94">
        <v>35673261.983000003</v>
      </c>
      <c r="J11" s="74">
        <v>-0.27181405720000001</v>
      </c>
    </row>
    <row r="12" spans="1:10">
      <c r="A12" s="61" t="s">
        <v>36</v>
      </c>
      <c r="B12" s="94">
        <v>0</v>
      </c>
      <c r="C12" s="94">
        <v>1E-3</v>
      </c>
      <c r="D12" s="74">
        <v>-1</v>
      </c>
      <c r="E12" s="94">
        <v>0</v>
      </c>
      <c r="F12" s="94">
        <v>0</v>
      </c>
      <c r="G12" s="74">
        <v>0</v>
      </c>
      <c r="H12" s="94">
        <v>-1E-3</v>
      </c>
      <c r="I12" s="94">
        <v>-1E-3</v>
      </c>
      <c r="J12" s="74">
        <v>0</v>
      </c>
    </row>
    <row r="13" spans="1:10">
      <c r="A13" s="61" t="s">
        <v>37</v>
      </c>
      <c r="B13" s="94">
        <v>6956628.2199999997</v>
      </c>
      <c r="C13" s="94">
        <v>2229279.3870000001</v>
      </c>
      <c r="D13" s="74">
        <v>2.1205726212</v>
      </c>
      <c r="E13" s="94">
        <v>26456106.717999998</v>
      </c>
      <c r="F13" s="94">
        <v>13031889.795</v>
      </c>
      <c r="G13" s="74">
        <v>1.03010516</v>
      </c>
      <c r="H13" s="94">
        <v>39827140.267999999</v>
      </c>
      <c r="I13" s="94">
        <v>31107461.149</v>
      </c>
      <c r="J13" s="74">
        <v>0.28030828610000003</v>
      </c>
    </row>
    <row r="14" spans="1:10">
      <c r="A14" s="61" t="s">
        <v>38</v>
      </c>
      <c r="B14" s="94">
        <v>3281491.1669999999</v>
      </c>
      <c r="C14" s="94">
        <v>2480891.4360000002</v>
      </c>
      <c r="D14" s="74">
        <v>0.32270647530000002</v>
      </c>
      <c r="E14" s="94">
        <v>30110118.028999999</v>
      </c>
      <c r="F14" s="94">
        <v>30337640.506999999</v>
      </c>
      <c r="G14" s="74">
        <v>-7.4996760999999999E-3</v>
      </c>
      <c r="H14" s="94">
        <v>48726867.670000002</v>
      </c>
      <c r="I14" s="94">
        <v>49348848.416000001</v>
      </c>
      <c r="J14" s="74">
        <v>-1.2603754E-2</v>
      </c>
    </row>
    <row r="15" spans="1:10">
      <c r="A15" s="61" t="s">
        <v>39</v>
      </c>
      <c r="B15" s="94">
        <v>953968.41</v>
      </c>
      <c r="C15" s="94">
        <v>892455.00199999998</v>
      </c>
      <c r="D15" s="74">
        <v>6.8926061100000005E-2</v>
      </c>
      <c r="E15" s="94">
        <v>5252466.6629999997</v>
      </c>
      <c r="F15" s="94">
        <v>4580250.5599999996</v>
      </c>
      <c r="G15" s="74">
        <v>0.14676404579999999</v>
      </c>
      <c r="H15" s="94">
        <v>8050034.2800000003</v>
      </c>
      <c r="I15" s="94">
        <v>7681345.625</v>
      </c>
      <c r="J15" s="74">
        <v>4.7997925499999997E-2</v>
      </c>
    </row>
    <row r="16" spans="1:10">
      <c r="A16" s="61" t="s">
        <v>40</v>
      </c>
      <c r="B16" s="94">
        <v>722830.89300000004</v>
      </c>
      <c r="C16" s="94">
        <v>858898.33</v>
      </c>
      <c r="D16" s="74">
        <v>-0.15842088900000001</v>
      </c>
      <c r="E16" s="94">
        <v>3524206.9780000001</v>
      </c>
      <c r="F16" s="94">
        <v>2789487.27</v>
      </c>
      <c r="G16" s="74">
        <v>0.26338880120000002</v>
      </c>
      <c r="H16" s="94">
        <v>5159046.3820000002</v>
      </c>
      <c r="I16" s="94">
        <v>4840705.9730000002</v>
      </c>
      <c r="J16" s="74">
        <v>6.5763219400000003E-2</v>
      </c>
    </row>
    <row r="17" spans="1:10">
      <c r="A17" s="61" t="s">
        <v>41</v>
      </c>
      <c r="B17" s="94">
        <v>325471.962</v>
      </c>
      <c r="C17" s="94">
        <v>323412.83</v>
      </c>
      <c r="D17" s="74">
        <v>6.3668841000000002E-3</v>
      </c>
      <c r="E17" s="94">
        <v>2064768.1170000001</v>
      </c>
      <c r="F17" s="94">
        <v>2022328.1629999999</v>
      </c>
      <c r="G17" s="74">
        <v>2.0985691000000001E-2</v>
      </c>
      <c r="H17" s="94">
        <v>3589210.0049999999</v>
      </c>
      <c r="I17" s="94">
        <v>3573914.2050000001</v>
      </c>
      <c r="J17" s="74">
        <v>4.2798452999999997E-3</v>
      </c>
    </row>
    <row r="18" spans="1:10">
      <c r="A18" s="61" t="s">
        <v>42</v>
      </c>
      <c r="B18" s="94">
        <v>2455925.594</v>
      </c>
      <c r="C18" s="94">
        <v>2436601.287</v>
      </c>
      <c r="D18" s="74">
        <v>7.9308448999999993E-3</v>
      </c>
      <c r="E18" s="94">
        <v>17544114.362</v>
      </c>
      <c r="F18" s="94">
        <v>16679958.128</v>
      </c>
      <c r="G18" s="74">
        <v>5.1808057800000001E-2</v>
      </c>
      <c r="H18" s="94">
        <v>29835752.116999999</v>
      </c>
      <c r="I18" s="94">
        <v>28534350.465</v>
      </c>
      <c r="J18" s="74">
        <v>4.5608245200000001E-2</v>
      </c>
    </row>
    <row r="19" spans="1:10">
      <c r="A19" s="61" t="s">
        <v>44</v>
      </c>
      <c r="B19" s="94">
        <v>65608.477499999994</v>
      </c>
      <c r="C19" s="94">
        <v>64813.796999999999</v>
      </c>
      <c r="D19" s="74">
        <v>1.2260977399999999E-2</v>
      </c>
      <c r="E19" s="94">
        <v>421614.70850000001</v>
      </c>
      <c r="F19" s="94">
        <v>404262.68099999998</v>
      </c>
      <c r="G19" s="74">
        <v>4.2922654800000001E-2</v>
      </c>
      <c r="H19" s="94">
        <v>750322.68900000001</v>
      </c>
      <c r="I19" s="94">
        <v>735052.26749999996</v>
      </c>
      <c r="J19" s="74">
        <v>2.0774606300000002E-2</v>
      </c>
    </row>
    <row r="20" spans="1:10">
      <c r="A20" s="61" t="s">
        <v>43</v>
      </c>
      <c r="B20" s="94">
        <v>161307.62650000001</v>
      </c>
      <c r="C20" s="94">
        <v>199575.432</v>
      </c>
      <c r="D20" s="74">
        <v>-0.19174607369999999</v>
      </c>
      <c r="E20" s="94">
        <v>1226352.4654999999</v>
      </c>
      <c r="F20" s="94">
        <v>1325823.862</v>
      </c>
      <c r="G20" s="74">
        <v>-7.5026102100000006E-2</v>
      </c>
      <c r="H20" s="94">
        <v>2194386.8059999999</v>
      </c>
      <c r="I20" s="94">
        <v>2407838.4105000002</v>
      </c>
      <c r="J20" s="74">
        <v>-8.8648641700000003E-2</v>
      </c>
    </row>
    <row r="21" spans="1:10">
      <c r="A21" s="75" t="s">
        <v>94</v>
      </c>
      <c r="B21" s="95">
        <v>22314069.488919999</v>
      </c>
      <c r="C21" s="95">
        <v>20506906.054000001</v>
      </c>
      <c r="D21" s="76">
        <v>8.8124626400000003E-2</v>
      </c>
      <c r="E21" s="95">
        <v>143017324.50325</v>
      </c>
      <c r="F21" s="95">
        <v>143536884.854</v>
      </c>
      <c r="G21" s="76">
        <v>-3.6196992000000002E-3</v>
      </c>
      <c r="H21" s="95">
        <v>246385537.81825</v>
      </c>
      <c r="I21" s="95">
        <v>247798581.58500001</v>
      </c>
      <c r="J21" s="76">
        <v>-5.7023884000000002E-3</v>
      </c>
    </row>
    <row r="22" spans="1:10">
      <c r="A22" s="61" t="s">
        <v>95</v>
      </c>
      <c r="B22" s="94">
        <v>-106739.692</v>
      </c>
      <c r="C22" s="94">
        <v>-57907.585936000003</v>
      </c>
      <c r="D22" s="74">
        <v>0.84327649429999996</v>
      </c>
      <c r="E22" s="94">
        <v>-1496999.0311779999</v>
      </c>
      <c r="F22" s="94">
        <v>-2293687.123621</v>
      </c>
      <c r="G22" s="74">
        <v>-0.34733947980000002</v>
      </c>
      <c r="H22" s="94">
        <v>-2401744.2865300002</v>
      </c>
      <c r="I22" s="94">
        <v>-3710712.2876209999</v>
      </c>
      <c r="J22" s="74">
        <v>-0.35275383799999999</v>
      </c>
    </row>
    <row r="23" spans="1:10">
      <c r="A23" s="61" t="s">
        <v>45</v>
      </c>
      <c r="B23" s="94">
        <v>-201166.114</v>
      </c>
      <c r="C23" s="94">
        <v>-161791.603</v>
      </c>
      <c r="D23" s="74">
        <v>0.2433656028</v>
      </c>
      <c r="E23" s="94">
        <v>-1007196.812</v>
      </c>
      <c r="F23" s="94">
        <v>-702641.95200000005</v>
      </c>
      <c r="G23" s="74">
        <v>0.43344246539999998</v>
      </c>
      <c r="H23" s="94">
        <v>-1537913.0020000001</v>
      </c>
      <c r="I23" s="94">
        <v>-1240837.92</v>
      </c>
      <c r="J23" s="74">
        <v>0.23941489630000001</v>
      </c>
    </row>
    <row r="24" spans="1:10">
      <c r="A24" s="61" t="s">
        <v>96</v>
      </c>
      <c r="B24" s="94">
        <v>657102.06200000003</v>
      </c>
      <c r="C24" s="94">
        <v>1893727.091</v>
      </c>
      <c r="D24" s="74">
        <v>-0.65301121520000005</v>
      </c>
      <c r="E24" s="94">
        <v>5683204.0130000003</v>
      </c>
      <c r="F24" s="94">
        <v>7932430.0779999997</v>
      </c>
      <c r="G24" s="74">
        <v>-0.28354817409999999</v>
      </c>
      <c r="H24" s="94">
        <v>8853085.0810000002</v>
      </c>
      <c r="I24" s="94">
        <v>10746492.784</v>
      </c>
      <c r="J24" s="74">
        <v>-0.17618843109999999</v>
      </c>
    </row>
    <row r="25" spans="1:10">
      <c r="A25" s="75" t="s">
        <v>97</v>
      </c>
      <c r="B25" s="95">
        <v>22663265.74492</v>
      </c>
      <c r="C25" s="95">
        <v>22180933.956064001</v>
      </c>
      <c r="D25" s="76">
        <v>2.1745332700000002E-2</v>
      </c>
      <c r="E25" s="95">
        <v>146196332.67307201</v>
      </c>
      <c r="F25" s="95">
        <v>148472985.856379</v>
      </c>
      <c r="G25" s="76">
        <v>-1.53337873E-2</v>
      </c>
      <c r="H25" s="95">
        <v>251298965.61072001</v>
      </c>
      <c r="I25" s="95">
        <v>253593524.16137901</v>
      </c>
      <c r="J25" s="76">
        <v>-9.0481749000000007E-3</v>
      </c>
    </row>
    <row r="26" spans="1:10">
      <c r="A26"/>
      <c r="B26"/>
      <c r="C26"/>
      <c r="D26"/>
      <c r="E26"/>
      <c r="F26"/>
      <c r="G26"/>
    </row>
    <row r="27" spans="1:10">
      <c r="A27"/>
      <c r="B27"/>
      <c r="C27"/>
      <c r="D27"/>
      <c r="E27"/>
      <c r="F27"/>
      <c r="G27"/>
    </row>
    <row r="31" spans="1:10" ht="16.5">
      <c r="A31" s="50" t="s">
        <v>29</v>
      </c>
      <c r="B31" s="51"/>
      <c r="C31" s="51"/>
      <c r="D31" s="51"/>
      <c r="E31" s="51"/>
    </row>
    <row r="32" spans="1:10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>TEXT(DATE(YEAR(A34),MONTH(A34),"1")-1,"dd/mm/aaaa")</f>
        <v>31/07/2018</v>
      </c>
      <c r="B33" s="55">
        <v>-1.0362683235063619</v>
      </c>
      <c r="C33" s="55">
        <v>-0.71450383753798308</v>
      </c>
      <c r="D33" s="55">
        <v>-0.35638067680926477</v>
      </c>
      <c r="E33" s="134">
        <v>3.4616190840885963E-2</v>
      </c>
      <c r="F33" s="73" t="str">
        <f>MID(UPPER(TEXT(A33,"mmm")),1,1)</f>
        <v>J</v>
      </c>
      <c r="G33" s="58"/>
      <c r="H33" s="58"/>
      <c r="I33" s="58"/>
      <c r="J33" s="58"/>
    </row>
    <row r="34" spans="1:10">
      <c r="A34" s="54" t="str">
        <f>TEXT(DATE(YEAR(A35),MONTH(A35),"1")-1,"dd/mm/aaaa")</f>
        <v>31/08/2018</v>
      </c>
      <c r="B34" s="55">
        <v>0.98876483671301862</v>
      </c>
      <c r="C34" s="55">
        <v>-1.4758085136544974</v>
      </c>
      <c r="D34" s="55">
        <v>0.69812543180443054</v>
      </c>
      <c r="E34" s="134">
        <v>1.7664479185630855</v>
      </c>
      <c r="F34" s="73" t="str">
        <f>MID(UPPER(TEXT(A34,"mmm")),1,1)</f>
        <v>A</v>
      </c>
      <c r="G34" s="58"/>
      <c r="H34" s="58"/>
      <c r="I34" s="58"/>
      <c r="J34" s="58"/>
    </row>
    <row r="35" spans="1:10">
      <c r="A35" s="54" t="str">
        <f t="shared" ref="A35:A43" si="0">TEXT(DATE(YEAR(A36),MONTH(A36),"1")-1,"dd/mm/aaaa")</f>
        <v>30/09/2018</v>
      </c>
      <c r="B35" s="55">
        <v>2.958781638983643</v>
      </c>
      <c r="C35" s="55">
        <v>-1.8307834332622841</v>
      </c>
      <c r="D35" s="55">
        <v>1.7896253495112813</v>
      </c>
      <c r="E35" s="134">
        <v>2.9999397227346458</v>
      </c>
      <c r="F35" s="73" t="str">
        <f t="shared" ref="F35:F45" si="1">MID(UPPER(TEXT(A35,"mmm")),1,1)</f>
        <v>S</v>
      </c>
      <c r="G35" s="58"/>
      <c r="H35" s="58"/>
      <c r="I35" s="58"/>
      <c r="J35" s="58"/>
    </row>
    <row r="36" spans="1:10">
      <c r="A36" s="54" t="str">
        <f t="shared" si="0"/>
        <v>31/10/2018</v>
      </c>
      <c r="B36" s="55">
        <v>0.66989701308066696</v>
      </c>
      <c r="C36" s="55">
        <v>0.87499136468409677</v>
      </c>
      <c r="D36" s="55">
        <v>-0.22148422758365705</v>
      </c>
      <c r="E36" s="134">
        <v>1.6389875980227231E-2</v>
      </c>
      <c r="F36" s="73" t="str">
        <f t="shared" si="1"/>
        <v>O</v>
      </c>
      <c r="G36" s="58"/>
      <c r="H36" s="58"/>
      <c r="I36" s="58"/>
      <c r="J36" s="58"/>
    </row>
    <row r="37" spans="1:10">
      <c r="A37" s="54" t="str">
        <f t="shared" si="0"/>
        <v>30/11/2018</v>
      </c>
      <c r="B37" s="55">
        <v>6.0081165827541305E-2</v>
      </c>
      <c r="C37" s="55">
        <v>-0.44734776923334163</v>
      </c>
      <c r="D37" s="55">
        <v>1.5250987461166043</v>
      </c>
      <c r="E37" s="134">
        <v>-1.0176698110557214</v>
      </c>
      <c r="F37" s="73" t="str">
        <f t="shared" si="1"/>
        <v>N</v>
      </c>
      <c r="G37" s="58"/>
      <c r="H37" s="58"/>
      <c r="I37" s="58"/>
      <c r="J37" s="58"/>
    </row>
    <row r="38" spans="1:10">
      <c r="A38" s="54" t="str">
        <f t="shared" si="0"/>
        <v>31/12/2018</v>
      </c>
      <c r="B38" s="55">
        <v>-4.4095784844448644</v>
      </c>
      <c r="C38" s="55">
        <v>2.0645999340766945</v>
      </c>
      <c r="D38" s="55">
        <v>-1.5551688012934264</v>
      </c>
      <c r="E38" s="134">
        <v>-4.9190096172281326</v>
      </c>
      <c r="F38" s="73" t="str">
        <f t="shared" si="1"/>
        <v>D</v>
      </c>
      <c r="G38" s="58"/>
      <c r="H38" s="58"/>
      <c r="I38" s="58"/>
      <c r="J38" s="58"/>
    </row>
    <row r="39" spans="1:10">
      <c r="A39" s="54" t="str">
        <f t="shared" si="0"/>
        <v>31/01/2019</v>
      </c>
      <c r="B39" s="55">
        <v>3.0544972590340613</v>
      </c>
      <c r="C39" s="55">
        <v>0.61112827036402528</v>
      </c>
      <c r="D39" s="55">
        <v>1.8446584628137419</v>
      </c>
      <c r="E39" s="134">
        <v>0.59871052585629414</v>
      </c>
      <c r="F39" s="73" t="str">
        <f t="shared" si="1"/>
        <v>E</v>
      </c>
      <c r="G39" s="58"/>
      <c r="H39" s="58"/>
      <c r="I39" s="58"/>
      <c r="J39" s="58"/>
    </row>
    <row r="40" spans="1:10">
      <c r="A40" s="54" t="str">
        <f t="shared" si="0"/>
        <v>28/02/2019</v>
      </c>
      <c r="B40" s="55">
        <v>-5.2786940614073856</v>
      </c>
      <c r="C40" s="55">
        <v>0.32309442564152313</v>
      </c>
      <c r="D40" s="55">
        <v>-3.4682933574362811</v>
      </c>
      <c r="E40" s="134">
        <v>-2.1334951296126277</v>
      </c>
      <c r="F40" s="73" t="str">
        <f t="shared" si="1"/>
        <v>F</v>
      </c>
      <c r="G40" s="58"/>
      <c r="H40" s="58"/>
      <c r="I40" s="58"/>
      <c r="J40" s="58"/>
    </row>
    <row r="41" spans="1:10">
      <c r="A41" s="54" t="str">
        <f t="shared" si="0"/>
        <v>31/03/2019</v>
      </c>
      <c r="B41" s="55">
        <v>-6.1564210891529525</v>
      </c>
      <c r="C41" s="55">
        <v>1.5535873278807228</v>
      </c>
      <c r="D41" s="55">
        <v>-2.9249877675856188</v>
      </c>
      <c r="E41" s="134">
        <v>-4.7850206494480565</v>
      </c>
      <c r="F41" s="73" t="str">
        <f t="shared" si="1"/>
        <v>M</v>
      </c>
      <c r="G41" s="58"/>
      <c r="H41" s="58"/>
      <c r="I41" s="58"/>
      <c r="J41" s="58"/>
    </row>
    <row r="42" spans="1:10">
      <c r="A42" s="54" t="str">
        <f t="shared" si="0"/>
        <v>30/04/2019</v>
      </c>
      <c r="B42" s="55">
        <v>-2.0917189727218122</v>
      </c>
      <c r="C42" s="55">
        <v>-0.27719888328495701</v>
      </c>
      <c r="D42" s="55">
        <v>-8.7771223525867637E-2</v>
      </c>
      <c r="E42" s="134">
        <v>-1.7267488659109875</v>
      </c>
      <c r="F42" s="73" t="str">
        <f t="shared" si="1"/>
        <v>A</v>
      </c>
      <c r="G42" s="58"/>
      <c r="H42" s="58"/>
      <c r="I42" s="58"/>
      <c r="J42" s="58"/>
    </row>
    <row r="43" spans="1:10">
      <c r="A43" s="54" t="str">
        <f t="shared" si="0"/>
        <v>31/05/2019</v>
      </c>
      <c r="B43" s="55">
        <v>-0.87175339853597933</v>
      </c>
      <c r="C43" s="55">
        <v>0.86642096767892696</v>
      </c>
      <c r="D43" s="55">
        <v>0.86131893303178497</v>
      </c>
      <c r="E43" s="134">
        <v>-2.5994932992466913</v>
      </c>
      <c r="F43" s="73" t="str">
        <f t="shared" si="1"/>
        <v>M</v>
      </c>
      <c r="G43" s="58"/>
      <c r="H43" s="58"/>
      <c r="I43" s="58"/>
      <c r="J43" s="58"/>
    </row>
    <row r="44" spans="1:10">
      <c r="A44" s="54" t="str">
        <f>TEXT(DATE(YEAR(A45),MONTH(A45),"1")-1,"dd/mm/aaaa")</f>
        <v>30/06/2019</v>
      </c>
      <c r="B44" s="55">
        <v>-1.8449621247994985</v>
      </c>
      <c r="C44" s="55">
        <v>-0.18870506110824081</v>
      </c>
      <c r="D44" s="55">
        <v>1.5810094829203147</v>
      </c>
      <c r="E44" s="134">
        <v>-3.2372665466115724</v>
      </c>
      <c r="F44" s="73" t="str">
        <f t="shared" si="1"/>
        <v>J</v>
      </c>
      <c r="G44" s="58"/>
      <c r="H44" s="58"/>
      <c r="I44" s="58"/>
      <c r="J44" s="58"/>
    </row>
    <row r="45" spans="1:10">
      <c r="A45" s="56" t="str">
        <f>B2</f>
        <v>31/07/2019</v>
      </c>
      <c r="B45" s="57">
        <v>2.1745332717342247</v>
      </c>
      <c r="C45" s="57">
        <v>2.9369692259699653</v>
      </c>
      <c r="D45" s="57">
        <v>2.9377725301974693</v>
      </c>
      <c r="E45" s="135">
        <v>-3.7002084844332099</v>
      </c>
      <c r="F45" s="73" t="str">
        <f t="shared" si="1"/>
        <v>J</v>
      </c>
      <c r="G45" s="58"/>
      <c r="H45" s="58"/>
      <c r="I45" s="58"/>
      <c r="J45" s="58"/>
    </row>
    <row r="49" spans="1:9" ht="23.25">
      <c r="B49" s="64" t="str">
        <f>"Máxima "&amp;MID(B2,7,4)</f>
        <v>Máxima 2019</v>
      </c>
      <c r="C49" s="64" t="str">
        <f>"Media "&amp;MID(B2,7,4)</f>
        <v>Media 2019</v>
      </c>
      <c r="D49" s="64" t="str">
        <f>"Mínima "&amp;MID(B2,7,4)</f>
        <v>Mínima 2019</v>
      </c>
      <c r="E49" s="65" t="str">
        <f>"Media "&amp;MID(B2,7,4)-1</f>
        <v>Media 2018</v>
      </c>
      <c r="F49" s="66"/>
      <c r="G49" s="65" t="str">
        <f>"Banda máxima "&amp;MID(B2,7,4)-20&amp;"-"&amp;MID(B2,7,4)-1</f>
        <v>Banda máxima 1999-2018</v>
      </c>
      <c r="H49" s="64" t="str">
        <f>"Banda mínima "&amp;MID(B2,7,4)-20&amp;"-"&amp;MID(B2,7,4)-1</f>
        <v>Banda mínima 1999-2018</v>
      </c>
    </row>
    <row r="50" spans="1:9">
      <c r="A50" s="59" t="s">
        <v>55</v>
      </c>
      <c r="B50" s="138" t="s">
        <v>57</v>
      </c>
      <c r="C50" s="138" t="s">
        <v>58</v>
      </c>
      <c r="D50" s="138" t="s">
        <v>59</v>
      </c>
      <c r="E50" s="138" t="s">
        <v>60</v>
      </c>
      <c r="F50" s="59" t="s">
        <v>55</v>
      </c>
      <c r="G50" s="138" t="s">
        <v>62</v>
      </c>
      <c r="H50" s="138" t="s">
        <v>63</v>
      </c>
    </row>
    <row r="51" spans="1:9">
      <c r="A51" s="59" t="s">
        <v>61</v>
      </c>
      <c r="B51" s="60"/>
      <c r="C51" s="60"/>
      <c r="D51" s="60"/>
      <c r="E51" s="60"/>
      <c r="F51" s="59" t="s">
        <v>61</v>
      </c>
      <c r="G51" s="60"/>
      <c r="H51" s="60"/>
    </row>
    <row r="52" spans="1:9">
      <c r="A52" s="61" t="s">
        <v>144</v>
      </c>
      <c r="B52" s="62">
        <v>29.314</v>
      </c>
      <c r="C52" s="62">
        <v>24.532</v>
      </c>
      <c r="D52" s="62">
        <v>19.75</v>
      </c>
      <c r="E52" s="62">
        <v>23.027000000000001</v>
      </c>
      <c r="F52" s="63">
        <v>1</v>
      </c>
      <c r="G52" s="62">
        <v>28.281368421100002</v>
      </c>
      <c r="H52" s="62">
        <v>17.641315789499998</v>
      </c>
      <c r="I52" s="137"/>
    </row>
    <row r="53" spans="1:9">
      <c r="A53" s="61" t="s">
        <v>145</v>
      </c>
      <c r="B53" s="62">
        <v>29.138999999999999</v>
      </c>
      <c r="C53" s="62">
        <v>24.236999999999998</v>
      </c>
      <c r="D53" s="62">
        <v>19.335999999999999</v>
      </c>
      <c r="E53" s="62">
        <v>23.119</v>
      </c>
      <c r="F53" s="63">
        <v>2</v>
      </c>
      <c r="G53" s="62">
        <v>28.559000000000001</v>
      </c>
      <c r="H53" s="62">
        <v>17.522368421100001</v>
      </c>
      <c r="I53" s="137"/>
    </row>
    <row r="54" spans="1:9">
      <c r="A54" s="61" t="s">
        <v>146</v>
      </c>
      <c r="B54" s="62">
        <v>31.09</v>
      </c>
      <c r="C54" s="62">
        <v>25.146000000000001</v>
      </c>
      <c r="D54" s="62">
        <v>19.202999999999999</v>
      </c>
      <c r="E54" s="62">
        <v>23.54</v>
      </c>
      <c r="F54" s="63">
        <v>3</v>
      </c>
      <c r="G54" s="62">
        <v>28.855736842100001</v>
      </c>
      <c r="H54" s="62">
        <v>17.885894736800001</v>
      </c>
      <c r="I54" s="137"/>
    </row>
    <row r="55" spans="1:9">
      <c r="A55" s="61" t="s">
        <v>147</v>
      </c>
      <c r="B55" s="62">
        <v>31.536999999999999</v>
      </c>
      <c r="C55" s="62">
        <v>25.533999999999999</v>
      </c>
      <c r="D55" s="62">
        <v>19.530999999999999</v>
      </c>
      <c r="E55" s="62">
        <v>23.119</v>
      </c>
      <c r="F55" s="63">
        <v>4</v>
      </c>
      <c r="G55" s="62">
        <v>28.7168947368</v>
      </c>
      <c r="H55" s="62">
        <v>17.967842105300001</v>
      </c>
      <c r="I55" s="137"/>
    </row>
    <row r="56" spans="1:9">
      <c r="A56" s="61" t="s">
        <v>148</v>
      </c>
      <c r="B56" s="62">
        <v>30.544</v>
      </c>
      <c r="C56" s="62">
        <v>25.109000000000002</v>
      </c>
      <c r="D56" s="62">
        <v>19.675000000000001</v>
      </c>
      <c r="E56" s="62">
        <v>22.942</v>
      </c>
      <c r="F56" s="63">
        <v>5</v>
      </c>
      <c r="G56" s="62">
        <v>28.4773684211</v>
      </c>
      <c r="H56" s="62">
        <v>17.853473684200001</v>
      </c>
      <c r="I56" s="137"/>
    </row>
    <row r="57" spans="1:9">
      <c r="A57" s="61" t="s">
        <v>149</v>
      </c>
      <c r="B57" s="62">
        <v>31.029</v>
      </c>
      <c r="C57" s="62">
        <v>25.49</v>
      </c>
      <c r="D57" s="62">
        <v>19.951000000000001</v>
      </c>
      <c r="E57" s="62">
        <v>23.472999999999999</v>
      </c>
      <c r="F57" s="63">
        <v>6</v>
      </c>
      <c r="G57" s="62">
        <v>28.666421052600001</v>
      </c>
      <c r="H57" s="62">
        <v>18.159210526300001</v>
      </c>
      <c r="I57" s="137"/>
    </row>
    <row r="58" spans="1:9">
      <c r="A58" s="61" t="s">
        <v>150</v>
      </c>
      <c r="B58" s="62">
        <v>30.94</v>
      </c>
      <c r="C58" s="62">
        <v>25.536000000000001</v>
      </c>
      <c r="D58" s="62">
        <v>20.132999999999999</v>
      </c>
      <c r="E58" s="62">
        <v>24.622</v>
      </c>
      <c r="F58" s="63">
        <v>7</v>
      </c>
      <c r="G58" s="62">
        <v>28.846947368399999</v>
      </c>
      <c r="H58" s="62">
        <v>17.714736842099999</v>
      </c>
      <c r="I58" s="137"/>
    </row>
    <row r="59" spans="1:9">
      <c r="A59" s="61" t="s">
        <v>151</v>
      </c>
      <c r="B59" s="62">
        <v>28.074999999999999</v>
      </c>
      <c r="C59" s="62">
        <v>23.661000000000001</v>
      </c>
      <c r="D59" s="62">
        <v>19.247</v>
      </c>
      <c r="E59" s="62">
        <v>25.503</v>
      </c>
      <c r="F59" s="63">
        <v>8</v>
      </c>
      <c r="G59" s="62">
        <v>29.050578947399998</v>
      </c>
      <c r="H59" s="62">
        <v>18.159210526300001</v>
      </c>
      <c r="I59" s="137"/>
    </row>
    <row r="60" spans="1:9">
      <c r="A60" s="61" t="s">
        <v>152</v>
      </c>
      <c r="B60" s="62">
        <v>28.431999999999999</v>
      </c>
      <c r="C60" s="62">
        <v>23.242999999999999</v>
      </c>
      <c r="D60" s="62">
        <v>18.055</v>
      </c>
      <c r="E60" s="62">
        <v>25.712</v>
      </c>
      <c r="F60" s="63">
        <v>9</v>
      </c>
      <c r="G60" s="62">
        <v>29.123263157899999</v>
      </c>
      <c r="H60" s="62">
        <v>18.112578947399999</v>
      </c>
      <c r="I60" s="137"/>
    </row>
    <row r="61" spans="1:9">
      <c r="A61" s="61" t="s">
        <v>153</v>
      </c>
      <c r="B61" s="62">
        <v>30.542999999999999</v>
      </c>
      <c r="C61" s="62">
        <v>24.042000000000002</v>
      </c>
      <c r="D61" s="62">
        <v>17.54</v>
      </c>
      <c r="E61" s="62">
        <v>25.187000000000001</v>
      </c>
      <c r="F61" s="63">
        <v>10</v>
      </c>
      <c r="G61" s="62">
        <v>29.1871578947</v>
      </c>
      <c r="H61" s="62">
        <v>18.085999999999999</v>
      </c>
      <c r="I61" s="137"/>
    </row>
    <row r="62" spans="1:9">
      <c r="A62" s="61" t="s">
        <v>154</v>
      </c>
      <c r="B62" s="62">
        <v>32.814999999999998</v>
      </c>
      <c r="C62" s="62">
        <v>25.832999999999998</v>
      </c>
      <c r="D62" s="62">
        <v>18.850999999999999</v>
      </c>
      <c r="E62" s="62">
        <v>24.516999999999999</v>
      </c>
      <c r="F62" s="63">
        <v>11</v>
      </c>
      <c r="G62" s="62">
        <v>29.091736842100001</v>
      </c>
      <c r="H62" s="62">
        <v>18.068000000000001</v>
      </c>
      <c r="I62" s="137"/>
    </row>
    <row r="63" spans="1:9">
      <c r="A63" s="61" t="s">
        <v>155</v>
      </c>
      <c r="B63" s="62">
        <v>33.290999999999997</v>
      </c>
      <c r="C63" s="62">
        <v>26.364000000000001</v>
      </c>
      <c r="D63" s="62">
        <v>19.436</v>
      </c>
      <c r="E63" s="62">
        <v>24.152000000000001</v>
      </c>
      <c r="F63" s="63">
        <v>12</v>
      </c>
      <c r="G63" s="62">
        <v>29.2051052632</v>
      </c>
      <c r="H63" s="62">
        <v>18.048368421100001</v>
      </c>
      <c r="I63" s="137"/>
    </row>
    <row r="64" spans="1:9">
      <c r="A64" s="61" t="s">
        <v>156</v>
      </c>
      <c r="B64" s="62">
        <v>30.608000000000001</v>
      </c>
      <c r="C64" s="62">
        <v>25.709</v>
      </c>
      <c r="D64" s="62">
        <v>20.811</v>
      </c>
      <c r="E64" s="62">
        <v>24.62</v>
      </c>
      <c r="F64" s="63">
        <v>13</v>
      </c>
      <c r="G64" s="62">
        <v>29.4721052632</v>
      </c>
      <c r="H64" s="62">
        <v>18.0075263158</v>
      </c>
      <c r="I64" s="137"/>
    </row>
    <row r="65" spans="1:9">
      <c r="A65" s="61" t="s">
        <v>157</v>
      </c>
      <c r="B65" s="62">
        <v>29.538</v>
      </c>
      <c r="C65" s="62">
        <v>24.690999999999999</v>
      </c>
      <c r="D65" s="62">
        <v>19.844000000000001</v>
      </c>
      <c r="E65" s="62">
        <v>24.902999999999999</v>
      </c>
      <c r="F65" s="63">
        <v>14</v>
      </c>
      <c r="G65" s="62">
        <v>29.211789473700001</v>
      </c>
      <c r="H65" s="62">
        <v>18.296157894699999</v>
      </c>
      <c r="I65" s="137"/>
    </row>
    <row r="66" spans="1:9">
      <c r="A66" s="61" t="s">
        <v>158</v>
      </c>
      <c r="B66" s="62">
        <v>30.626000000000001</v>
      </c>
      <c r="C66" s="62">
        <v>24.971</v>
      </c>
      <c r="D66" s="62">
        <v>19.315999999999999</v>
      </c>
      <c r="E66" s="62">
        <v>24.129000000000001</v>
      </c>
      <c r="F66" s="63">
        <v>15</v>
      </c>
      <c r="G66" s="62">
        <v>29.603052631600001</v>
      </c>
      <c r="H66" s="62">
        <v>18.145789473699999</v>
      </c>
      <c r="I66" s="137"/>
    </row>
    <row r="67" spans="1:9">
      <c r="A67" s="61" t="s">
        <v>159</v>
      </c>
      <c r="B67" s="62">
        <v>30.018999999999998</v>
      </c>
      <c r="C67" s="62">
        <v>24.565000000000001</v>
      </c>
      <c r="D67" s="62">
        <v>19.111000000000001</v>
      </c>
      <c r="E67" s="62">
        <v>23.617000000000001</v>
      </c>
      <c r="F67" s="63">
        <v>16</v>
      </c>
      <c r="G67" s="62">
        <v>29.660684210500001</v>
      </c>
      <c r="H67" s="62">
        <v>18.2127368421</v>
      </c>
      <c r="I67" s="137"/>
    </row>
    <row r="68" spans="1:9">
      <c r="A68" s="61" t="s">
        <v>160</v>
      </c>
      <c r="B68" s="62">
        <v>28.611000000000001</v>
      </c>
      <c r="C68" s="62">
        <v>23.940999999999999</v>
      </c>
      <c r="D68" s="62">
        <v>19.271000000000001</v>
      </c>
      <c r="E68" s="62">
        <v>24.175999999999998</v>
      </c>
      <c r="F68" s="63">
        <v>17</v>
      </c>
      <c r="G68" s="62">
        <v>30.235684210500001</v>
      </c>
      <c r="H68" s="62">
        <v>18.582210526299999</v>
      </c>
      <c r="I68" s="137"/>
    </row>
    <row r="69" spans="1:9">
      <c r="A69" s="61" t="s">
        <v>161</v>
      </c>
      <c r="B69" s="62">
        <v>30.472999999999999</v>
      </c>
      <c r="C69" s="62">
        <v>24.521999999999998</v>
      </c>
      <c r="D69" s="62">
        <v>18.571999999999999</v>
      </c>
      <c r="E69" s="62">
        <v>24.992000000000001</v>
      </c>
      <c r="F69" s="63">
        <v>18</v>
      </c>
      <c r="G69" s="62">
        <v>30.1147894737</v>
      </c>
      <c r="H69" s="62">
        <v>18.624210526300001</v>
      </c>
      <c r="I69" s="137"/>
    </row>
    <row r="70" spans="1:9">
      <c r="A70" s="61" t="s">
        <v>162</v>
      </c>
      <c r="B70" s="62">
        <v>32.231000000000002</v>
      </c>
      <c r="C70" s="62">
        <v>25.8</v>
      </c>
      <c r="D70" s="62">
        <v>19.37</v>
      </c>
      <c r="E70" s="62">
        <v>24.393999999999998</v>
      </c>
      <c r="F70" s="63">
        <v>19</v>
      </c>
      <c r="G70" s="62">
        <v>29.943999999999999</v>
      </c>
      <c r="H70" s="62">
        <v>18.5195263158</v>
      </c>
      <c r="I70" s="137"/>
    </row>
    <row r="71" spans="1:9">
      <c r="A71" s="61" t="s">
        <v>163</v>
      </c>
      <c r="B71" s="62">
        <v>31.895</v>
      </c>
      <c r="C71" s="62">
        <v>26.4</v>
      </c>
      <c r="D71" s="62">
        <v>20.905000000000001</v>
      </c>
      <c r="E71" s="62">
        <v>23.859000000000002</v>
      </c>
      <c r="F71" s="63">
        <v>20</v>
      </c>
      <c r="G71" s="62">
        <v>29.741684210500001</v>
      </c>
      <c r="H71" s="62">
        <v>18.687578947399999</v>
      </c>
      <c r="I71" s="137"/>
    </row>
    <row r="72" spans="1:9">
      <c r="A72" s="61" t="s">
        <v>164</v>
      </c>
      <c r="B72" s="62">
        <v>32.555999999999997</v>
      </c>
      <c r="C72" s="62">
        <v>26.617000000000001</v>
      </c>
      <c r="D72" s="62">
        <v>20.678000000000001</v>
      </c>
      <c r="E72" s="62">
        <v>23.106000000000002</v>
      </c>
      <c r="F72" s="63">
        <v>21</v>
      </c>
      <c r="G72" s="62">
        <v>30.0388947368</v>
      </c>
      <c r="H72" s="62">
        <v>18.686210526299998</v>
      </c>
      <c r="I72" s="137"/>
    </row>
    <row r="73" spans="1:9">
      <c r="A73" s="61" t="s">
        <v>165</v>
      </c>
      <c r="B73" s="62">
        <v>34.161999999999999</v>
      </c>
      <c r="C73" s="62">
        <v>27.555</v>
      </c>
      <c r="D73" s="62">
        <v>20.948</v>
      </c>
      <c r="E73" s="62">
        <v>23.318000000000001</v>
      </c>
      <c r="F73" s="63">
        <v>22</v>
      </c>
      <c r="G73" s="62">
        <v>29.5135263158</v>
      </c>
      <c r="H73" s="62">
        <v>18.6773157895</v>
      </c>
      <c r="I73" s="137"/>
    </row>
    <row r="74" spans="1:9">
      <c r="A74" s="61" t="s">
        <v>166</v>
      </c>
      <c r="B74" s="62">
        <v>35.073999999999998</v>
      </c>
      <c r="C74" s="62">
        <v>28.385999999999999</v>
      </c>
      <c r="D74" s="62">
        <v>21.696999999999999</v>
      </c>
      <c r="E74" s="62">
        <v>24.907</v>
      </c>
      <c r="F74" s="63">
        <v>23</v>
      </c>
      <c r="G74" s="62">
        <v>29.988105263200001</v>
      </c>
      <c r="H74" s="62">
        <v>18.8203684211</v>
      </c>
      <c r="I74" s="137"/>
    </row>
    <row r="75" spans="1:9">
      <c r="A75" s="61" t="s">
        <v>167</v>
      </c>
      <c r="B75" s="62">
        <v>34.302</v>
      </c>
      <c r="C75" s="62">
        <v>27.690999999999999</v>
      </c>
      <c r="D75" s="62">
        <v>21.08</v>
      </c>
      <c r="E75" s="62">
        <v>25.196999999999999</v>
      </c>
      <c r="F75" s="63">
        <v>24</v>
      </c>
      <c r="G75" s="62">
        <v>29.9864736842</v>
      </c>
      <c r="H75" s="62">
        <v>18.863947368400002</v>
      </c>
      <c r="I75" s="137"/>
    </row>
    <row r="76" spans="1:9">
      <c r="A76" s="61" t="s">
        <v>168</v>
      </c>
      <c r="B76" s="62">
        <v>33.344000000000001</v>
      </c>
      <c r="C76" s="62">
        <v>27.13</v>
      </c>
      <c r="D76" s="62">
        <v>20.914999999999999</v>
      </c>
      <c r="E76" s="62">
        <v>25.274000000000001</v>
      </c>
      <c r="F76" s="63">
        <v>25</v>
      </c>
      <c r="G76" s="62">
        <v>30.191842105300001</v>
      </c>
      <c r="H76" s="62">
        <v>19.107473684199999</v>
      </c>
      <c r="I76" s="137"/>
    </row>
    <row r="77" spans="1:9">
      <c r="A77" s="61" t="s">
        <v>169</v>
      </c>
      <c r="B77" s="62">
        <v>30.402000000000001</v>
      </c>
      <c r="C77" s="62">
        <v>25.439</v>
      </c>
      <c r="D77" s="62">
        <v>20.477</v>
      </c>
      <c r="E77" s="62">
        <v>25.41</v>
      </c>
      <c r="F77" s="63">
        <v>26</v>
      </c>
      <c r="G77" s="62">
        <v>30.2222105263</v>
      </c>
      <c r="H77" s="62">
        <v>19.053000000000001</v>
      </c>
      <c r="I77" s="137"/>
    </row>
    <row r="78" spans="1:9">
      <c r="A78" s="61" t="s">
        <v>170</v>
      </c>
      <c r="B78" s="62">
        <v>26.577999999999999</v>
      </c>
      <c r="C78" s="62">
        <v>22.195</v>
      </c>
      <c r="D78" s="62">
        <v>17.812000000000001</v>
      </c>
      <c r="E78" s="62">
        <v>25.178000000000001</v>
      </c>
      <c r="F78" s="63">
        <v>27</v>
      </c>
      <c r="G78" s="62">
        <v>30.1269473684</v>
      </c>
      <c r="H78" s="62">
        <v>19.004473684200001</v>
      </c>
      <c r="I78" s="137"/>
    </row>
    <row r="79" spans="1:9">
      <c r="A79" s="61" t="s">
        <v>171</v>
      </c>
      <c r="B79" s="62">
        <v>28.364000000000001</v>
      </c>
      <c r="C79" s="62">
        <v>22.655000000000001</v>
      </c>
      <c r="D79" s="62">
        <v>16.946000000000002</v>
      </c>
      <c r="E79" s="62">
        <v>24.684000000000001</v>
      </c>
      <c r="F79" s="63">
        <v>28</v>
      </c>
      <c r="G79" s="62">
        <v>30.0861052632</v>
      </c>
      <c r="H79" s="62">
        <v>19.090631578899998</v>
      </c>
      <c r="I79" s="137"/>
    </row>
    <row r="80" spans="1:9">
      <c r="A80" s="61" t="s">
        <v>172</v>
      </c>
      <c r="B80" s="62">
        <v>29.638999999999999</v>
      </c>
      <c r="C80" s="62">
        <v>23.751999999999999</v>
      </c>
      <c r="D80" s="62">
        <v>17.864999999999998</v>
      </c>
      <c r="E80" s="62">
        <v>24.762</v>
      </c>
      <c r="F80" s="63">
        <v>29</v>
      </c>
      <c r="G80" s="62">
        <v>30.042157894700001</v>
      </c>
      <c r="H80" s="62">
        <v>18.977631578899999</v>
      </c>
      <c r="I80" s="137"/>
    </row>
    <row r="81" spans="1:9">
      <c r="A81" s="61" t="s">
        <v>173</v>
      </c>
      <c r="B81" s="62">
        <v>29.053999999999998</v>
      </c>
      <c r="C81" s="62">
        <v>23.573</v>
      </c>
      <c r="D81" s="62">
        <v>18.093</v>
      </c>
      <c r="E81" s="62">
        <v>25.55</v>
      </c>
      <c r="F81" s="63">
        <v>30</v>
      </c>
      <c r="G81" s="62">
        <v>28.945105263199999</v>
      </c>
      <c r="H81" s="62">
        <v>19.0598947368</v>
      </c>
      <c r="I81" s="137"/>
    </row>
    <row r="82" spans="1:9">
      <c r="A82" s="61" t="s">
        <v>138</v>
      </c>
      <c r="B82" s="62">
        <v>29.49</v>
      </c>
      <c r="C82" s="62">
        <v>23.545000000000002</v>
      </c>
      <c r="D82" s="62">
        <v>17.600000000000001</v>
      </c>
      <c r="E82" s="62">
        <v>25.605</v>
      </c>
      <c r="F82" s="63">
        <v>31</v>
      </c>
      <c r="G82" s="62">
        <v>30.7176842105</v>
      </c>
      <c r="H82" s="62">
        <v>19.040947368400001</v>
      </c>
      <c r="I82" s="136"/>
    </row>
    <row r="85" spans="1:9">
      <c r="A85" s="59" t="s">
        <v>55</v>
      </c>
      <c r="B85" s="67" t="s">
        <v>77</v>
      </c>
    </row>
    <row r="86" spans="1:9" ht="15" thickBot="1">
      <c r="A86" s="68" t="s">
        <v>53</v>
      </c>
      <c r="B86" s="69"/>
    </row>
    <row r="87" spans="1:9">
      <c r="A87" s="61" t="s">
        <v>64</v>
      </c>
      <c r="B87" s="71">
        <v>23078.327512280001</v>
      </c>
      <c r="C87" s="85" t="str">
        <f>MID(UPPER(TEXT(D87,"mmm")),1,1)</f>
        <v>J</v>
      </c>
      <c r="D87" s="88" t="str">
        <f t="shared" ref="D87:D109" si="2">TEXT(EDATE(D88,-1),"mmmm aaaa")</f>
        <v>julio 2017</v>
      </c>
      <c r="E87" s="89">
        <f>VLOOKUP(D87,A$87:B$122,2,FALSE)</f>
        <v>22413.194793999999</v>
      </c>
    </row>
    <row r="88" spans="1:9">
      <c r="A88" s="61" t="s">
        <v>65</v>
      </c>
      <c r="B88" s="71">
        <v>19959.317583791999</v>
      </c>
      <c r="C88" s="86" t="str">
        <f t="shared" ref="C88:C111" si="3">MID(UPPER(TEXT(D88,"mmm")),1,1)</f>
        <v>A</v>
      </c>
      <c r="D88" s="90" t="str">
        <f t="shared" si="2"/>
        <v>agosto 2017</v>
      </c>
      <c r="E88" s="91">
        <f t="shared" ref="E88:E111" si="4">VLOOKUP(D88,A$87:B$122,2,FALSE)</f>
        <v>21769.084502999998</v>
      </c>
    </row>
    <row r="89" spans="1:9">
      <c r="A89" s="61" t="s">
        <v>66</v>
      </c>
      <c r="B89" s="71">
        <v>21086.734901833999</v>
      </c>
      <c r="C89" s="86" t="str">
        <f t="shared" si="3"/>
        <v>S</v>
      </c>
      <c r="D89" s="90" t="str">
        <f t="shared" si="2"/>
        <v>septiembre 2017</v>
      </c>
      <c r="E89" s="91">
        <f t="shared" si="4"/>
        <v>20145.293416</v>
      </c>
    </row>
    <row r="90" spans="1:9">
      <c r="A90" s="61" t="s">
        <v>67</v>
      </c>
      <c r="B90" s="71">
        <v>18963.081304259998</v>
      </c>
      <c r="C90" s="86" t="str">
        <f t="shared" si="3"/>
        <v>O</v>
      </c>
      <c r="D90" s="90" t="str">
        <f t="shared" si="2"/>
        <v>octubre 2017</v>
      </c>
      <c r="E90" s="91">
        <f t="shared" si="4"/>
        <v>20160.571298999999</v>
      </c>
    </row>
    <row r="91" spans="1:9">
      <c r="A91" s="61" t="s">
        <v>68</v>
      </c>
      <c r="B91" s="71">
        <v>20204.909726176</v>
      </c>
      <c r="C91" s="86" t="str">
        <f t="shared" si="3"/>
        <v>N</v>
      </c>
      <c r="D91" s="90" t="str">
        <f t="shared" si="2"/>
        <v>noviembre 2017</v>
      </c>
      <c r="E91" s="91">
        <f t="shared" si="4"/>
        <v>20893.499284000001</v>
      </c>
    </row>
    <row r="92" spans="1:9">
      <c r="A92" s="61" t="s">
        <v>69</v>
      </c>
      <c r="B92" s="71">
        <v>21680.301562000001</v>
      </c>
      <c r="C92" s="86" t="str">
        <f t="shared" si="3"/>
        <v>D</v>
      </c>
      <c r="D92" s="90" t="str">
        <f t="shared" si="2"/>
        <v>diciembre 2017</v>
      </c>
      <c r="E92" s="91">
        <f t="shared" si="4"/>
        <v>22152.089802999999</v>
      </c>
    </row>
    <row r="93" spans="1:9">
      <c r="A93" s="61" t="s">
        <v>70</v>
      </c>
      <c r="B93" s="71">
        <v>22413.194793999999</v>
      </c>
      <c r="C93" s="86" t="str">
        <f t="shared" si="3"/>
        <v>E</v>
      </c>
      <c r="D93" s="90" t="str">
        <f t="shared" si="2"/>
        <v>enero 2018</v>
      </c>
      <c r="E93" s="91">
        <f t="shared" si="4"/>
        <v>22595.726236999999</v>
      </c>
    </row>
    <row r="94" spans="1:9">
      <c r="A94" s="61" t="s">
        <v>71</v>
      </c>
      <c r="B94" s="71">
        <v>21769.084502999998</v>
      </c>
      <c r="C94" s="86" t="str">
        <f t="shared" si="3"/>
        <v>F</v>
      </c>
      <c r="D94" s="90" t="str">
        <f t="shared" si="2"/>
        <v>febrero 2018</v>
      </c>
      <c r="E94" s="91">
        <f t="shared" si="4"/>
        <v>21274.776162999999</v>
      </c>
    </row>
    <row r="95" spans="1:9">
      <c r="A95" s="61" t="s">
        <v>72</v>
      </c>
      <c r="B95" s="71">
        <v>20145.293416</v>
      </c>
      <c r="C95" s="86" t="str">
        <f t="shared" si="3"/>
        <v>M</v>
      </c>
      <c r="D95" s="90" t="str">
        <f t="shared" si="2"/>
        <v>marzo 2018</v>
      </c>
      <c r="E95" s="91">
        <f t="shared" si="4"/>
        <v>22075.624411000001</v>
      </c>
    </row>
    <row r="96" spans="1:9">
      <c r="A96" s="61" t="s">
        <v>73</v>
      </c>
      <c r="B96" s="71">
        <v>20160.571298999999</v>
      </c>
      <c r="C96" s="86" t="str">
        <f t="shared" si="3"/>
        <v>A</v>
      </c>
      <c r="D96" s="90" t="str">
        <f t="shared" si="2"/>
        <v>abril 2018</v>
      </c>
      <c r="E96" s="91">
        <f t="shared" si="4"/>
        <v>19925.867210815999</v>
      </c>
    </row>
    <row r="97" spans="1:5">
      <c r="A97" s="61" t="s">
        <v>74</v>
      </c>
      <c r="B97" s="71">
        <v>20893.499284000001</v>
      </c>
      <c r="C97" s="86" t="str">
        <f t="shared" si="3"/>
        <v>M</v>
      </c>
      <c r="D97" s="90" t="str">
        <f t="shared" si="2"/>
        <v>mayo 2018</v>
      </c>
      <c r="E97" s="91">
        <f t="shared" si="4"/>
        <v>20083.650125371001</v>
      </c>
    </row>
    <row r="98" spans="1:5">
      <c r="A98" s="61" t="s">
        <v>75</v>
      </c>
      <c r="B98" s="71">
        <v>22152.089802999999</v>
      </c>
      <c r="C98" s="86" t="str">
        <f t="shared" si="3"/>
        <v>J</v>
      </c>
      <c r="D98" s="90" t="str">
        <f t="shared" si="2"/>
        <v>junio 2018</v>
      </c>
      <c r="E98" s="91">
        <f t="shared" si="4"/>
        <v>20336.407753128002</v>
      </c>
    </row>
    <row r="99" spans="1:5">
      <c r="A99" s="61" t="s">
        <v>76</v>
      </c>
      <c r="B99" s="71">
        <v>22595.726236999999</v>
      </c>
      <c r="C99" s="86" t="str">
        <f t="shared" si="3"/>
        <v>J</v>
      </c>
      <c r="D99" s="90" t="str">
        <f t="shared" si="2"/>
        <v>julio 2018</v>
      </c>
      <c r="E99" s="91">
        <f t="shared" si="4"/>
        <v>22180.933956064</v>
      </c>
    </row>
    <row r="100" spans="1:5">
      <c r="A100" s="61" t="s">
        <v>31</v>
      </c>
      <c r="B100" s="71">
        <v>21274.776162999999</v>
      </c>
      <c r="C100" s="86" t="str">
        <f t="shared" si="3"/>
        <v>A</v>
      </c>
      <c r="D100" s="90" t="str">
        <f t="shared" si="2"/>
        <v>agosto 2018</v>
      </c>
      <c r="E100" s="91">
        <f t="shared" si="4"/>
        <v>21984.329555839999</v>
      </c>
    </row>
    <row r="101" spans="1:5">
      <c r="A101" s="61" t="s">
        <v>90</v>
      </c>
      <c r="B101" s="71">
        <v>22075.624411000001</v>
      </c>
      <c r="C101" s="86" t="str">
        <f t="shared" si="3"/>
        <v>S</v>
      </c>
      <c r="D101" s="90" t="str">
        <f t="shared" si="2"/>
        <v>septiembre 2018</v>
      </c>
      <c r="E101" s="91">
        <f t="shared" si="4"/>
        <v>20741.348658711999</v>
      </c>
    </row>
    <row r="102" spans="1:5">
      <c r="A102" s="61" t="s">
        <v>89</v>
      </c>
      <c r="B102" s="71">
        <v>19925.867210815999</v>
      </c>
      <c r="C102" s="86" t="str">
        <f t="shared" si="3"/>
        <v>O</v>
      </c>
      <c r="D102" s="90" t="str">
        <f t="shared" si="2"/>
        <v>octubre 2018</v>
      </c>
      <c r="E102" s="91">
        <f t="shared" si="4"/>
        <v>20295.626363952</v>
      </c>
    </row>
    <row r="103" spans="1:5">
      <c r="A103" s="61" t="s">
        <v>91</v>
      </c>
      <c r="B103" s="71">
        <v>20083.650125371001</v>
      </c>
      <c r="C103" s="86" t="str">
        <f t="shared" si="3"/>
        <v>N</v>
      </c>
      <c r="D103" s="90" t="str">
        <f t="shared" si="2"/>
        <v>noviembre 2018</v>
      </c>
      <c r="E103" s="91">
        <f t="shared" si="4"/>
        <v>20906.052341952</v>
      </c>
    </row>
    <row r="104" spans="1:5">
      <c r="A104" s="61" t="s">
        <v>98</v>
      </c>
      <c r="B104" s="71">
        <v>20336.407753128002</v>
      </c>
      <c r="C104" s="86" t="str">
        <f t="shared" si="3"/>
        <v>D</v>
      </c>
      <c r="D104" s="90" t="str">
        <f t="shared" si="2"/>
        <v>diciembre 2018</v>
      </c>
      <c r="E104" s="91">
        <f t="shared" si="4"/>
        <v>21175.276017192002</v>
      </c>
    </row>
    <row r="105" spans="1:5">
      <c r="A105" s="61" t="s">
        <v>99</v>
      </c>
      <c r="B105" s="71">
        <v>22180.933956064</v>
      </c>
      <c r="C105" s="86" t="str">
        <f t="shared" si="3"/>
        <v>E</v>
      </c>
      <c r="D105" s="90" t="str">
        <f t="shared" si="2"/>
        <v>enero 2019</v>
      </c>
      <c r="E105" s="91">
        <f t="shared" si="4"/>
        <v>23285.912075568001</v>
      </c>
    </row>
    <row r="106" spans="1:5">
      <c r="A106" s="61" t="s">
        <v>93</v>
      </c>
      <c r="B106" s="71">
        <v>21984.329555839999</v>
      </c>
      <c r="C106" s="86" t="str">
        <f t="shared" si="3"/>
        <v>F</v>
      </c>
      <c r="D106" s="90" t="str">
        <f t="shared" si="2"/>
        <v>febrero 2019</v>
      </c>
      <c r="E106" s="91">
        <f t="shared" si="4"/>
        <v>20151.745817105999</v>
      </c>
    </row>
    <row r="107" spans="1:5">
      <c r="A107" s="61" t="s">
        <v>100</v>
      </c>
      <c r="B107" s="71">
        <v>20741.348658711999</v>
      </c>
      <c r="C107" s="86" t="str">
        <f t="shared" si="3"/>
        <v>M</v>
      </c>
      <c r="D107" s="90" t="str">
        <f t="shared" si="2"/>
        <v>marzo 2019</v>
      </c>
      <c r="E107" s="91">
        <f t="shared" si="4"/>
        <v>20716.556014198999</v>
      </c>
    </row>
    <row r="108" spans="1:5">
      <c r="A108" s="61" t="s">
        <v>123</v>
      </c>
      <c r="B108" s="71">
        <v>20295.626363952</v>
      </c>
      <c r="C108" s="86" t="str">
        <f t="shared" si="3"/>
        <v>A</v>
      </c>
      <c r="D108" s="90" t="str">
        <f t="shared" si="2"/>
        <v>abril 2019</v>
      </c>
      <c r="E108" s="91">
        <f t="shared" si="4"/>
        <v>19509.074065887999</v>
      </c>
    </row>
    <row r="109" spans="1:5">
      <c r="A109" s="61" t="s">
        <v>124</v>
      </c>
      <c r="B109" s="71">
        <v>20906.052341952</v>
      </c>
      <c r="C109" s="86" t="str">
        <f t="shared" si="3"/>
        <v>M</v>
      </c>
      <c r="D109" s="90" t="str">
        <f t="shared" si="2"/>
        <v>mayo 2019</v>
      </c>
      <c r="E109" s="91">
        <f t="shared" si="4"/>
        <v>19908.570222852999</v>
      </c>
    </row>
    <row r="110" spans="1:5">
      <c r="A110" s="61" t="s">
        <v>125</v>
      </c>
      <c r="B110" s="71">
        <v>21175.276017192002</v>
      </c>
      <c r="C110" s="86" t="str">
        <f t="shared" si="3"/>
        <v>J</v>
      </c>
      <c r="D110" s="90" t="str">
        <f>TEXT(EDATE(D111,-1),"mmmm aaaa")</f>
        <v>junio 2019</v>
      </c>
      <c r="E110" s="91">
        <f t="shared" si="4"/>
        <v>19961.208732538002</v>
      </c>
    </row>
    <row r="111" spans="1:5" ht="15" thickBot="1">
      <c r="A111" s="61" t="s">
        <v>126</v>
      </c>
      <c r="B111" s="71">
        <v>23285.912075568001</v>
      </c>
      <c r="C111" s="87" t="str">
        <f t="shared" si="3"/>
        <v>J</v>
      </c>
      <c r="D111" s="92" t="str">
        <f>A2</f>
        <v>Julio 2019</v>
      </c>
      <c r="E111" s="93">
        <f t="shared" si="4"/>
        <v>22663.265744920001</v>
      </c>
    </row>
    <row r="112" spans="1:5">
      <c r="A112" s="61" t="s">
        <v>127</v>
      </c>
      <c r="B112" s="71">
        <v>20151.745817105999</v>
      </c>
    </row>
    <row r="113" spans="1:4">
      <c r="A113" s="61" t="s">
        <v>129</v>
      </c>
      <c r="B113" s="71">
        <v>20716.556014198999</v>
      </c>
    </row>
    <row r="114" spans="1:4">
      <c r="A114" s="61" t="s">
        <v>130</v>
      </c>
      <c r="B114" s="71">
        <v>19509.074065887999</v>
      </c>
    </row>
    <row r="115" spans="1:4">
      <c r="A115" s="61" t="s">
        <v>131</v>
      </c>
      <c r="B115" s="71">
        <v>19908.570222852999</v>
      </c>
      <c r="C115"/>
      <c r="D115"/>
    </row>
    <row r="116" spans="1:4">
      <c r="A116" s="61" t="s">
        <v>132</v>
      </c>
      <c r="B116" s="71">
        <v>19961.208732538002</v>
      </c>
      <c r="C116"/>
      <c r="D116"/>
    </row>
    <row r="117" spans="1:4">
      <c r="A117" s="61" t="s">
        <v>137</v>
      </c>
      <c r="B117" s="71">
        <v>22663.265744920001</v>
      </c>
      <c r="C117"/>
      <c r="D117"/>
    </row>
    <row r="118" spans="1:4">
      <c r="A118" s="61" t="s">
        <v>177</v>
      </c>
      <c r="B118" s="71">
        <v>8450.0902999999998</v>
      </c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55</v>
      </c>
      <c r="B127" s="67" t="s">
        <v>9</v>
      </c>
      <c r="C127" s="59" t="s">
        <v>55</v>
      </c>
      <c r="D127" s="138" t="s">
        <v>8</v>
      </c>
    </row>
    <row r="128" spans="1:4">
      <c r="A128" s="68" t="s">
        <v>61</v>
      </c>
      <c r="B128" s="69"/>
      <c r="C128" s="59" t="s">
        <v>61</v>
      </c>
      <c r="D128" s="60"/>
    </row>
    <row r="129" spans="1:5">
      <c r="A129" s="61" t="s">
        <v>144</v>
      </c>
      <c r="B129" s="70">
        <v>37069.057999999997</v>
      </c>
      <c r="C129" s="63">
        <v>1</v>
      </c>
      <c r="D129" s="70">
        <v>755.36978599999998</v>
      </c>
      <c r="E129" s="96">
        <f>MAX(D129:D159)</f>
        <v>807.18400536000001</v>
      </c>
    </row>
    <row r="130" spans="1:5">
      <c r="A130" s="61" t="s">
        <v>145</v>
      </c>
      <c r="B130" s="70">
        <v>37211.188000000002</v>
      </c>
      <c r="C130" s="63">
        <v>2</v>
      </c>
      <c r="D130" s="70">
        <v>767.813987</v>
      </c>
    </row>
    <row r="131" spans="1:5">
      <c r="A131" s="61" t="s">
        <v>146</v>
      </c>
      <c r="B131" s="70">
        <v>37063.466999999997</v>
      </c>
      <c r="C131" s="63">
        <v>3</v>
      </c>
      <c r="D131" s="70">
        <v>764.69020152999997</v>
      </c>
    </row>
    <row r="132" spans="1:5">
      <c r="A132" s="61" t="s">
        <v>147</v>
      </c>
      <c r="B132" s="70">
        <v>36826.841</v>
      </c>
      <c r="C132" s="63">
        <v>4</v>
      </c>
      <c r="D132" s="70">
        <v>763.29469900000004</v>
      </c>
    </row>
    <row r="133" spans="1:5">
      <c r="A133" s="61" t="s">
        <v>148</v>
      </c>
      <c r="B133" s="70">
        <v>37276.733</v>
      </c>
      <c r="C133" s="63">
        <v>5</v>
      </c>
      <c r="D133" s="70">
        <v>765.00930041000004</v>
      </c>
    </row>
    <row r="134" spans="1:5">
      <c r="A134" s="61" t="s">
        <v>149</v>
      </c>
      <c r="B134" s="70">
        <v>32633.478999999999</v>
      </c>
      <c r="C134" s="63">
        <v>6</v>
      </c>
      <c r="D134" s="70">
        <v>689.01949100000002</v>
      </c>
    </row>
    <row r="135" spans="1:5">
      <c r="A135" s="61" t="s">
        <v>150</v>
      </c>
      <c r="B135" s="70">
        <v>30244.22</v>
      </c>
      <c r="C135" s="63">
        <v>7</v>
      </c>
      <c r="D135" s="70">
        <v>639.11642800000004</v>
      </c>
    </row>
    <row r="136" spans="1:5">
      <c r="A136" s="61" t="s">
        <v>151</v>
      </c>
      <c r="B136" s="70">
        <v>35993.241999999998</v>
      </c>
      <c r="C136" s="63">
        <v>8</v>
      </c>
      <c r="D136" s="70">
        <v>731.6440619</v>
      </c>
    </row>
    <row r="137" spans="1:5">
      <c r="A137" s="61" t="s">
        <v>152</v>
      </c>
      <c r="B137" s="70">
        <v>35199.364000000001</v>
      </c>
      <c r="C137" s="63">
        <v>9</v>
      </c>
      <c r="D137" s="70">
        <v>730.770714</v>
      </c>
    </row>
    <row r="138" spans="1:5">
      <c r="A138" s="61" t="s">
        <v>153</v>
      </c>
      <c r="B138" s="70">
        <v>35569.75</v>
      </c>
      <c r="C138" s="63">
        <v>10</v>
      </c>
      <c r="D138" s="70">
        <v>742.07936800000004</v>
      </c>
    </row>
    <row r="139" spans="1:5">
      <c r="A139" s="61" t="s">
        <v>154</v>
      </c>
      <c r="B139" s="70">
        <v>37395.042800000003</v>
      </c>
      <c r="C139" s="63">
        <v>11</v>
      </c>
      <c r="D139" s="70">
        <v>770.27789155999994</v>
      </c>
    </row>
    <row r="140" spans="1:5">
      <c r="A140" s="61" t="s">
        <v>155</v>
      </c>
      <c r="B140" s="70">
        <v>38178.862200000003</v>
      </c>
      <c r="C140" s="63">
        <v>12</v>
      </c>
      <c r="D140" s="70">
        <v>777.7281428</v>
      </c>
    </row>
    <row r="141" spans="1:5">
      <c r="A141" s="61" t="s">
        <v>156</v>
      </c>
      <c r="B141" s="70">
        <v>32406.356400000001</v>
      </c>
      <c r="C141" s="63">
        <v>13</v>
      </c>
      <c r="D141" s="70">
        <v>690.08920816</v>
      </c>
    </row>
    <row r="142" spans="1:5">
      <c r="A142" s="61" t="s">
        <v>157</v>
      </c>
      <c r="B142" s="70">
        <v>29716.377</v>
      </c>
      <c r="C142" s="63">
        <v>14</v>
      </c>
      <c r="D142" s="70">
        <v>621.40847851000001</v>
      </c>
    </row>
    <row r="143" spans="1:5">
      <c r="A143" s="61" t="s">
        <v>158</v>
      </c>
      <c r="B143" s="70">
        <v>36622.453000000001</v>
      </c>
      <c r="C143" s="63">
        <v>15</v>
      </c>
      <c r="D143" s="70">
        <v>745.67610200000001</v>
      </c>
    </row>
    <row r="144" spans="1:5">
      <c r="A144" s="61" t="s">
        <v>159</v>
      </c>
      <c r="B144" s="70">
        <v>36647.353000000003</v>
      </c>
      <c r="C144" s="63">
        <v>16</v>
      </c>
      <c r="D144" s="70">
        <v>760.002341</v>
      </c>
    </row>
    <row r="145" spans="1:5">
      <c r="A145" s="61" t="s">
        <v>160</v>
      </c>
      <c r="B145" s="70">
        <v>36490.336000000003</v>
      </c>
      <c r="C145" s="63">
        <v>17</v>
      </c>
      <c r="D145" s="70">
        <v>755.18734600000005</v>
      </c>
    </row>
    <row r="146" spans="1:5">
      <c r="A146" s="61" t="s">
        <v>161</v>
      </c>
      <c r="B146" s="70">
        <v>36447.135000000002</v>
      </c>
      <c r="C146" s="63">
        <v>18</v>
      </c>
      <c r="D146" s="70">
        <v>757.48916199999996</v>
      </c>
    </row>
    <row r="147" spans="1:5">
      <c r="A147" s="61" t="s">
        <v>162</v>
      </c>
      <c r="B147" s="70">
        <v>37346.078000000001</v>
      </c>
      <c r="C147" s="63">
        <v>19</v>
      </c>
      <c r="D147" s="70">
        <v>767.51717199999996</v>
      </c>
    </row>
    <row r="148" spans="1:5">
      <c r="A148" s="61" t="s">
        <v>163</v>
      </c>
      <c r="B148" s="70">
        <v>32597.159</v>
      </c>
      <c r="C148" s="63">
        <v>20</v>
      </c>
      <c r="D148" s="70">
        <v>695.13779804000001</v>
      </c>
    </row>
    <row r="149" spans="1:5">
      <c r="A149" s="61" t="s">
        <v>164</v>
      </c>
      <c r="B149" s="70">
        <v>31238.785</v>
      </c>
      <c r="C149" s="63">
        <v>21</v>
      </c>
      <c r="D149" s="70">
        <v>645.37659499999995</v>
      </c>
    </row>
    <row r="150" spans="1:5">
      <c r="A150" s="61" t="s">
        <v>165</v>
      </c>
      <c r="B150" s="70">
        <v>38770.987000000001</v>
      </c>
      <c r="C150" s="63">
        <v>22</v>
      </c>
      <c r="D150" s="70">
        <v>784.21756900000003</v>
      </c>
    </row>
    <row r="151" spans="1:5">
      <c r="A151" s="61" t="s">
        <v>166</v>
      </c>
      <c r="B151" s="70">
        <v>39246.120999999999</v>
      </c>
      <c r="C151" s="63">
        <v>23</v>
      </c>
      <c r="D151" s="70">
        <v>805.28973680000001</v>
      </c>
    </row>
    <row r="152" spans="1:5">
      <c r="A152" s="61" t="s">
        <v>167</v>
      </c>
      <c r="B152" s="70">
        <v>39303.963000000003</v>
      </c>
      <c r="C152" s="63">
        <v>24</v>
      </c>
      <c r="D152" s="70">
        <v>807.18400536000001</v>
      </c>
    </row>
    <row r="153" spans="1:5">
      <c r="A153" s="61" t="s">
        <v>168</v>
      </c>
      <c r="B153" s="70">
        <v>37916.176599999999</v>
      </c>
      <c r="C153" s="63">
        <v>25</v>
      </c>
      <c r="D153" s="70">
        <v>781.84665740000003</v>
      </c>
    </row>
    <row r="154" spans="1:5">
      <c r="A154" s="61" t="s">
        <v>169</v>
      </c>
      <c r="B154" s="70">
        <v>36798.485999999997</v>
      </c>
      <c r="C154" s="63">
        <v>26</v>
      </c>
      <c r="D154" s="70">
        <v>756.28669024999999</v>
      </c>
    </row>
    <row r="155" spans="1:5">
      <c r="A155" s="61" t="s">
        <v>170</v>
      </c>
      <c r="B155" s="70">
        <v>30281.136999999999</v>
      </c>
      <c r="C155" s="63">
        <v>27</v>
      </c>
      <c r="D155" s="70">
        <v>655.83638299999996</v>
      </c>
    </row>
    <row r="156" spans="1:5">
      <c r="A156" s="61" t="s">
        <v>171</v>
      </c>
      <c r="B156" s="70">
        <v>28448.102999999999</v>
      </c>
      <c r="C156" s="63">
        <v>28</v>
      </c>
      <c r="D156" s="70">
        <v>593.01344900000004</v>
      </c>
    </row>
    <row r="157" spans="1:5">
      <c r="A157" s="61" t="s">
        <v>172</v>
      </c>
      <c r="B157" s="70">
        <v>34928.949999999997</v>
      </c>
      <c r="C157" s="63">
        <v>29</v>
      </c>
      <c r="D157" s="70">
        <v>708.70023100000003</v>
      </c>
      <c r="E157"/>
    </row>
    <row r="158" spans="1:5">
      <c r="A158" s="61" t="s">
        <v>173</v>
      </c>
      <c r="B158" s="70">
        <v>34807.084000000003</v>
      </c>
      <c r="C158" s="63">
        <v>30</v>
      </c>
      <c r="D158" s="70">
        <v>721.80337399999996</v>
      </c>
      <c r="E158"/>
    </row>
    <row r="159" spans="1:5">
      <c r="A159" s="61" t="s">
        <v>138</v>
      </c>
      <c r="B159" s="70">
        <v>34148.942000000003</v>
      </c>
      <c r="C159" s="63">
        <v>31</v>
      </c>
      <c r="D159" s="70">
        <v>714.38937520000002</v>
      </c>
      <c r="E159"/>
    </row>
    <row r="160" spans="1:5">
      <c r="A160"/>
      <c r="C160"/>
      <c r="D160" s="97">
        <v>773</v>
      </c>
      <c r="E160" s="127">
        <f>(MAX(D129:D159)/D160-1)*100</f>
        <v>4.4222516636481357</v>
      </c>
    </row>
    <row r="161" spans="1:5">
      <c r="A161"/>
      <c r="B161"/>
      <c r="C161"/>
      <c r="D161"/>
      <c r="E161" s="98"/>
    </row>
    <row r="162" spans="1:5">
      <c r="E162" s="96"/>
    </row>
    <row r="163" spans="1:5">
      <c r="A163" s="59" t="s">
        <v>81</v>
      </c>
      <c r="B163" s="144" t="s">
        <v>14</v>
      </c>
      <c r="C163" s="145"/>
      <c r="D163"/>
      <c r="E163" s="98"/>
    </row>
    <row r="164" spans="1:5">
      <c r="A164" s="59" t="s">
        <v>55</v>
      </c>
      <c r="B164" s="138" t="s">
        <v>79</v>
      </c>
      <c r="C164" s="138" t="s">
        <v>80</v>
      </c>
      <c r="D164"/>
      <c r="E164" s="98"/>
    </row>
    <row r="165" spans="1:5">
      <c r="A165" s="59" t="s">
        <v>53</v>
      </c>
      <c r="B165" s="60"/>
      <c r="C165" s="60"/>
      <c r="D165"/>
      <c r="E165" s="98"/>
    </row>
    <row r="166" spans="1:5">
      <c r="A166" s="61" t="s">
        <v>137</v>
      </c>
      <c r="B166" s="71">
        <v>40021</v>
      </c>
      <c r="C166" s="132" t="s">
        <v>140</v>
      </c>
      <c r="D166" s="97">
        <v>37967</v>
      </c>
      <c r="E166" s="127">
        <f>(B166/D166-1)*100</f>
        <v>5.409961282166087</v>
      </c>
    </row>
    <row r="167" spans="1:5">
      <c r="A167"/>
      <c r="B167"/>
      <c r="C167"/>
    </row>
    <row r="169" spans="1:5">
      <c r="A169" s="59" t="s">
        <v>81</v>
      </c>
      <c r="B169" s="144" t="s">
        <v>13</v>
      </c>
      <c r="C169" s="148"/>
      <c r="D169" s="144" t="s">
        <v>14</v>
      </c>
      <c r="E169" s="145"/>
    </row>
    <row r="170" spans="1:5">
      <c r="A170" s="59" t="s">
        <v>55</v>
      </c>
      <c r="B170" s="138" t="s">
        <v>79</v>
      </c>
      <c r="C170" s="138" t="s">
        <v>80</v>
      </c>
      <c r="D170" s="138" t="s">
        <v>79</v>
      </c>
      <c r="E170" s="138" t="s">
        <v>80</v>
      </c>
    </row>
    <row r="171" spans="1:5">
      <c r="A171" s="59" t="s">
        <v>84</v>
      </c>
      <c r="B171" s="60"/>
      <c r="C171" s="60"/>
      <c r="D171" s="60"/>
      <c r="E171" s="60"/>
    </row>
    <row r="172" spans="1:5">
      <c r="A172" s="63">
        <v>2017</v>
      </c>
      <c r="B172" s="71">
        <v>41381</v>
      </c>
      <c r="C172" s="132" t="s">
        <v>82</v>
      </c>
      <c r="D172" s="71">
        <v>39536</v>
      </c>
      <c r="E172" s="132" t="s">
        <v>83</v>
      </c>
    </row>
    <row r="173" spans="1:5">
      <c r="A173" s="63">
        <v>2018</v>
      </c>
      <c r="B173" s="71">
        <v>40947</v>
      </c>
      <c r="C173" s="132" t="s">
        <v>78</v>
      </c>
      <c r="D173" s="71">
        <v>39996</v>
      </c>
      <c r="E173" s="132" t="s">
        <v>92</v>
      </c>
    </row>
    <row r="174" spans="1:5">
      <c r="A174" s="63">
        <v>2019</v>
      </c>
      <c r="B174" s="71">
        <v>40455</v>
      </c>
      <c r="C174" s="132" t="s">
        <v>128</v>
      </c>
      <c r="D174" s="71">
        <v>40021</v>
      </c>
      <c r="E174" s="132" t="s">
        <v>140</v>
      </c>
    </row>
    <row r="176" spans="1:5">
      <c r="A176"/>
      <c r="B176"/>
      <c r="C176"/>
      <c r="D176"/>
      <c r="E176"/>
    </row>
    <row r="177" spans="1:6">
      <c r="A177" s="59" t="s">
        <v>81</v>
      </c>
      <c r="B177" s="144" t="s">
        <v>13</v>
      </c>
      <c r="C177" s="148"/>
      <c r="D177" s="144" t="s">
        <v>14</v>
      </c>
      <c r="E177" s="145"/>
    </row>
    <row r="178" spans="1:6">
      <c r="A178" s="59" t="s">
        <v>55</v>
      </c>
      <c r="B178" s="138" t="s">
        <v>79</v>
      </c>
      <c r="C178" s="138" t="s">
        <v>80</v>
      </c>
      <c r="D178" s="138" t="s">
        <v>79</v>
      </c>
      <c r="E178" s="138" t="s">
        <v>80</v>
      </c>
    </row>
    <row r="179" spans="1:6">
      <c r="A179" s="72"/>
      <c r="B179" s="71">
        <v>45450</v>
      </c>
      <c r="C179" s="132" t="s">
        <v>85</v>
      </c>
      <c r="D179" s="71">
        <v>41318</v>
      </c>
      <c r="E179" s="132" t="s">
        <v>86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4" t="s">
        <v>14</v>
      </c>
      <c r="C182" s="84" t="s">
        <v>13</v>
      </c>
      <c r="D182" s="84" t="s">
        <v>12</v>
      </c>
      <c r="E182" s="84" t="s">
        <v>11</v>
      </c>
    </row>
    <row r="183" spans="1:6">
      <c r="A183" s="77" t="s">
        <v>87</v>
      </c>
      <c r="B183" s="78">
        <f>D179</f>
        <v>41318</v>
      </c>
      <c r="C183" s="78">
        <f>B179</f>
        <v>45450</v>
      </c>
      <c r="D183" s="79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9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7"/>
      <c r="B184" s="78"/>
      <c r="C184" s="78"/>
      <c r="D184" s="79"/>
      <c r="E184" s="79"/>
    </row>
    <row r="185" spans="1:6">
      <c r="A185" s="80">
        <f>A173</f>
        <v>2018</v>
      </c>
      <c r="B185" s="78">
        <f>D173</f>
        <v>39996</v>
      </c>
      <c r="C185" s="78">
        <f>B173</f>
        <v>40947</v>
      </c>
      <c r="D185" s="79" t="str">
        <f>MID(Dat_01!E173,1,2)+0&amp;" "&amp;TEXT(DATE(MID(Dat_01!E173,7,4),MID(Dat_01!E173,4,2),MID(Dat_01!E173,1,2)),"mmmm")&amp;" ("&amp;MID(Dat_01!E173,12,16)&amp;" h)"</f>
        <v>3 agosto (13:45 h)</v>
      </c>
      <c r="E185" s="79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80">
        <f>A174</f>
        <v>2019</v>
      </c>
      <c r="B186" s="78">
        <f>D174</f>
        <v>40021</v>
      </c>
      <c r="C186" s="78">
        <f>B174</f>
        <v>40455</v>
      </c>
      <c r="D186" s="79" t="str">
        <f>MID(Dat_01!E174,1,2)+0&amp;" "&amp;TEXT(DATE(MID(Dat_01!E174,7,4),MID(Dat_01!E174,4,2),MID(Dat_01!E174,1,2)),"mmmm")&amp;" ("&amp;MID(Dat_01!E174,12,16)&amp;" h)"</f>
        <v>23 julio (13:25 h)</v>
      </c>
      <c r="E186" s="79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81" t="str">
        <f>LOWER(MID(A166,1,3))&amp;"-"&amp;MID(A174,3,2)</f>
        <v>jul-19</v>
      </c>
      <c r="B187" s="82">
        <f>IF(B163="Invierno","",B166)</f>
        <v>40021</v>
      </c>
      <c r="C187" s="82" t="str">
        <f>IF(B163="Invierno",B166,"")</f>
        <v/>
      </c>
      <c r="D187" s="83" t="str">
        <f>IF(B187="","",MID(Dat_01!C166,1,2)+0&amp;" "&amp;TEXT(DATE(MID(Dat_01!C166,7,4),MID(Dat_01!C166,4,2),MID(Dat_01!C166,1,2)),"mmmm")&amp;" ("&amp;MID(Dat_01!C166,12,16)&amp;" h)")</f>
        <v>23 julio (13:25 h)</v>
      </c>
      <c r="E187" s="83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E188" s="133" t="str">
        <f>CONCATENATE(MID(D187,1,FIND(" ",D187)+3)," ",MID(D187,FIND("(",D187)+1,7))</f>
        <v>23 jul 13:25 h</v>
      </c>
    </row>
  </sheetData>
  <mergeCells count="7">
    <mergeCell ref="B4:J4"/>
    <mergeCell ref="B5:J5"/>
    <mergeCell ref="B163:C163"/>
    <mergeCell ref="B177:C177"/>
    <mergeCell ref="D177:E177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2019-08-13T07:07:11Z</dcterms:modified>
</cp:coreProperties>
</file>