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2\FEB\INF_ELABORADA\"/>
    </mc:Choice>
  </mc:AlternateContent>
  <xr:revisionPtr revIDLastSave="0" documentId="8_{6E3990F0-6B80-419D-92FD-634BE5E25817}" xr6:coauthVersionLast="46" xr6:coauthVersionMax="46" xr10:uidLastSave="{00000000-0000-0000-0000-000000000000}"/>
  <bookViews>
    <workbookView xWindow="-120" yWindow="-120" windowWidth="29040" windowHeight="15840" tabRatio="622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r:id="rId8"/>
    <sheet name="Dat_01" sheetId="10" state="hidden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0" i="10" l="1"/>
  <c r="H109" i="16" l="1"/>
  <c r="E166" i="10"/>
  <c r="E129" i="10"/>
  <c r="B187" i="10" l="1"/>
  <c r="F108" i="16" l="1"/>
  <c r="D187" i="10"/>
  <c r="B185" i="10"/>
  <c r="D185" i="10" l="1"/>
  <c r="C186" i="10"/>
  <c r="C185" i="10"/>
  <c r="B183" i="10"/>
  <c r="G2" i="16" l="1"/>
  <c r="B100" i="16" l="1"/>
  <c r="C100" i="16"/>
  <c r="D100" i="16"/>
  <c r="C187" i="10" l="1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O33" i="10"/>
  <c r="K9" i="1" l="1"/>
  <c r="J9" i="1"/>
  <c r="I9" i="1"/>
  <c r="H9" i="1"/>
  <c r="G9" i="1"/>
  <c r="F9" i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C38" i="16" l="1"/>
  <c r="G38" i="16"/>
  <c r="D38" i="16"/>
  <c r="H38" i="16"/>
  <c r="C101" i="16"/>
  <c r="A5" i="16"/>
  <c r="E38" i="16"/>
  <c r="F38" i="16"/>
  <c r="C2" i="10" l="1"/>
  <c r="E186" i="10" l="1"/>
  <c r="G108" i="16" s="1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7" i="10"/>
  <c r="E183" i="10"/>
  <c r="G105" i="16" s="1"/>
  <c r="D183" i="10"/>
  <c r="F105" i="16" s="1"/>
  <c r="C183" i="10"/>
  <c r="E3" i="8"/>
  <c r="E188" i="10" l="1"/>
  <c r="G109" i="16"/>
  <c r="F109" i="16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O45" i="10" l="1"/>
  <c r="B125" i="16"/>
  <c r="A125" i="16" s="1"/>
  <c r="D103" i="10"/>
  <c r="E104" i="10"/>
  <c r="C104" i="10"/>
  <c r="O43" i="10" l="1"/>
  <c r="B123" i="16"/>
  <c r="A123" i="16" s="1"/>
  <c r="O44" i="10"/>
  <c r="B124" i="16"/>
  <c r="A124" i="16" s="1"/>
  <c r="D102" i="10"/>
  <c r="E103" i="10"/>
  <c r="C103" i="10"/>
  <c r="O42" i="10" l="1"/>
  <c r="B122" i="16"/>
  <c r="A122" i="16" s="1"/>
  <c r="D101" i="10"/>
  <c r="E102" i="10"/>
  <c r="C102" i="10"/>
  <c r="F7" i="1"/>
  <c r="G8" i="1" s="1"/>
  <c r="O41" i="10" l="1"/>
  <c r="B121" i="16"/>
  <c r="A121" i="16" s="1"/>
  <c r="D100" i="10"/>
  <c r="E101" i="10"/>
  <c r="C101" i="10"/>
  <c r="O40" i="10" l="1"/>
  <c r="B120" i="16"/>
  <c r="A120" i="16" s="1"/>
  <c r="D99" i="10"/>
  <c r="E100" i="10"/>
  <c r="C100" i="10"/>
  <c r="O39" i="10" l="1"/>
  <c r="B119" i="16"/>
  <c r="A119" i="16" s="1"/>
  <c r="D98" i="10"/>
  <c r="E99" i="10"/>
  <c r="C99" i="10"/>
  <c r="O38" i="10" l="1"/>
  <c r="B118" i="16"/>
  <c r="A118" i="16" s="1"/>
  <c r="D97" i="10"/>
  <c r="E98" i="10"/>
  <c r="C98" i="10"/>
  <c r="O37" i="10" l="1"/>
  <c r="B117" i="16"/>
  <c r="A117" i="16" s="1"/>
  <c r="D96" i="10"/>
  <c r="E97" i="10"/>
  <c r="C97" i="10"/>
  <c r="O36" i="10" l="1"/>
  <c r="B116" i="16"/>
  <c r="A116" i="16" s="1"/>
  <c r="D95" i="10"/>
  <c r="E96" i="10"/>
  <c r="C96" i="10"/>
  <c r="K8" i="1"/>
  <c r="I8" i="1"/>
  <c r="O34" i="10" l="1"/>
  <c r="O35" i="10"/>
  <c r="B115" i="16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<sst xmlns="http://schemas.openxmlformats.org/spreadsheetml/2006/main" count="329" uniqueCount="200">
  <si>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</si>
  <si>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</si>
  <si>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</si>
  <si>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</si>
  <si>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</si>
  <si>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</si>
  <si>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</si>
  <si>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</si>
  <si>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</si>
  <si>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</si>
  <si>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</si>
  <si>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</si>
  <si>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</si>
  <si>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</si>
  <si>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</si>
  <si>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</si>
  <si>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</si>
  <si>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</si>
  <si>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</si>
  <si>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</si>
  <si>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</si>
  <si>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</si>
  <si>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</si>
  <si>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</si>
  <si>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</si>
  <si>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</si>
  <si>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</si>
  <si>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</si>
  <si>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</si>
  <si>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</si>
  <si>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</si>
  <si>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</si>
  <si>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</si>
  <si>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</si>
  <si>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</si>
  <si>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</si>
  <si>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</si>
  <si>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</si>
  <si>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</si>
  <si>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</si>
  <si>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</si>
  <si>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</si>
  <si>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</si>
  <si>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</si>
  <si>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</si>
  <si>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</si>
  <si>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</si>
  <si>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</si>
  <si>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</si>
  <si>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</si>
  <si>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</si>
  <si>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</si>
  <si>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</si>
  <si>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</si>
  <si>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</si>
  <si>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</si>
  <si>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</si>
  <si>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</si>
  <si>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</si>
  <si>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</si>
  <si>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</si>
  <si>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</si>
  <si>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</si>
  <si>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</si>
  <si>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</si>
  <si>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</si>
  <si>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</si>
  <si>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</si>
  <si>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</si>
  <si>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</si>
  <si>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</si>
  <si>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</si>
  <si>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</si>
  <si>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</si>
  <si>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</si>
  <si>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</si>
  <si>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</si>
  <si>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</si>
  <si>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</si>
  <si>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</si>
  <si>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</si>
  <si>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</si>
  <si>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</si>
  <si>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</si>
  <si>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</si>
  <si>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</si>
  <si>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</si>
  <si>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</si>
  <si>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</si>
  <si>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</si>
  <si>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</si>
  <si>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</si>
  <si>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</si>
  <si>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</si>
  <si>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</si>
  <si>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</si>
  <si>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</si>
  <si>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</si>
  <si>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</si>
  <si>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</si>
  <si>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</si>
  <si>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</si>
  <si>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</si>
  <si>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</si>
  <si>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</si>
  <si>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</si>
  <si>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</si>
  <si>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</si>
  <si>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</si>
  <si>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</si>
  <si>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</si>
  <si>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</si>
  <si>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</si>
  <si>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</si>
  <si>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Enero 2020</t>
  </si>
  <si>
    <t>20/01/2020 20:22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</si>
  <si>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</si>
  <si>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</si>
  <si>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</si>
  <si>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</si>
  <si>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</si>
  <si>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</si>
  <si>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</si>
  <si>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30/07/2020 13:54</t>
  </si>
  <si>
    <t>Septiembre 2020</t>
  </si>
  <si>
    <t>Octubre 2020</t>
  </si>
  <si>
    <t>Noviembre 2020</t>
  </si>
  <si>
    <t>Diciembre 2020</t>
  </si>
  <si>
    <t>Enero 2021</t>
  </si>
  <si>
    <t>Febrero 2021</t>
  </si>
  <si>
    <t>08/01/2021 14:05</t>
  </si>
  <si>
    <t>28/02/2021</t>
  </si>
  <si>
    <t>Marzo 2021</t>
  </si>
  <si>
    <t>31/03/2021</t>
  </si>
  <si>
    <t>Abril 2021</t>
  </si>
  <si>
    <t>30/04/2021</t>
  </si>
  <si>
    <t>Mayo 2021</t>
  </si>
  <si>
    <t>31/05/2021</t>
  </si>
  <si>
    <t>Junio 2021</t>
  </si>
  <si>
    <t>30/06/2021</t>
  </si>
  <si>
    <t>Julio 2021</t>
  </si>
  <si>
    <t>31/07/2021</t>
  </si>
  <si>
    <t>22/07/2021 14:43</t>
  </si>
  <si>
    <t>Agosto 2021</t>
  </si>
  <si>
    <t>31/08/2021</t>
  </si>
  <si>
    <t>Septiembre 2021</t>
  </si>
  <si>
    <t>30/09/2021</t>
  </si>
  <si>
    <t>Octubre 2021</t>
  </si>
  <si>
    <t>31/10/2021</t>
  </si>
  <si>
    <t>Noviembre 2021</t>
  </si>
  <si>
    <t>30/11/2021</t>
  </si>
  <si>
    <t>Diciembre 2021</t>
  </si>
  <si>
    <t>31/12/2021</t>
  </si>
  <si>
    <t>Enero 2022</t>
  </si>
  <si>
    <t>31/01/2022</t>
  </si>
  <si>
    <t>Febrero 2022</t>
  </si>
  <si>
    <t>19/01/2022 20:10</t>
  </si>
  <si>
    <t>28/02/2022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</si>
  <si>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ut="03/09/2022 08:00:28" si="2.00000001648a39ee3e7ea7469cd90db377050aeb9f132edf0c1cb0f744d2f4190ea337228c5706bab48369e4574a08bcf660f1530bb50e51adce741c3a4e339241c02c3607d4814dcc43b45463aa91d11eb2cf856e2130d6cb4a1f2109c6054155078b5367907ea6408c912f64335602ffcade872da6ccc752fb83a2618fb77ec01b40fae916a41081929093a679a4c5609b1d865011cdbb9ce4d077fc820ec55245.p.3082.0.1.Europe/Madrid.upriv*_1*_pidn2*_23*_session*-lat*_1.000000010db567f3ecb8b5fb322339ca99545555bc6025e03725a39142575225660f64ca6a4e58019fac3bfc6716b5892243578893cc925a.0000000153c067294c0a6dad605010dc646fc5efbc6025e0772f2f3b7211bf4b6c6312e8013c566996f42e58a53763d71e74e90ddb0e0f05.0.1.1.BDEbi.D066E1C611E6257C10D00080EF253B44.0-3082.1.1_-0.1.0_-3082.1.1_5.5.0.*0.0000000152a77f719f6265307eae6e83d320c99ac911585ab5f59377782d17f266f50a1020b33a3d.0.23.11*.2*.0400*.31152J.e.00000001c622ff7ad6cd64ffae4c561230eed0e4c911585a0c55f167a2b651b8558df0a697468ea6.0.10*.131*.122*.122.0.0" msgID="F69AA03111EC9F7E310D0080EF053ABB"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nrr="67"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</si>
  <si>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ut="03/09/2022 08:13:18" si="2.00000001648a39ee3e7ea7469cd90db377050aeb9f132edf0c1cb0f744d2f4190ea337228c5706bab48369e4574a08bcf660f1530bb50e51adce741c3a4e339241c02c3607d4814dcc43b45463aa91d11eb2cf856e2130d6cb4a1f2109c6054155078b5367907ea6408c912f64335602ffcade872da6ccc752fb83a2618fb77ec01b40fae916a41081929093a679a4c5609b1d865011cdbb9ce4d077fc820ec55245.p.3082.0.1.Europe/Madrid.upriv*_1*_pidn2*_23*_session*-lat*_1.000000010db567f3ecb8b5fb322339ca99545555bc6025e03725a39142575225660f64ca6a4e58019fac3bfc6716b5892243578893cc925a.0000000153c067294c0a6dad605010dc646fc5efbc6025e0772f2f3b7211bf4b6c6312e8013c566996f42e58a53763d71e74e90ddb0e0f05.0.1.1.BDEbi.D066E1C611E6257C10D00080EF253B44.0-3082.1.1_-0.1.0_-3082.1.1_5.5.0.*0.0000000152a77f719f6265307eae6e83d320c99ac911585ab5f59377782d17f266f50a1020b33a3d.0.23.11*.2*.0400*.31152J.e.00000001c622ff7ad6cd64ffae4c561230eed0e4c911585a0c55f167a2b651b8558df0a697468ea6.0.10*.131*.122*.122.0.0" msgID="54E9EED511EC9F7F310D0080EFA578B8"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cols="10" /&gt;&lt;esdo ews="" ece="" ptn="" /&gt;&lt;/excel&gt;&lt;pgs&gt;&lt;pg rows="18" cols="9" nrr="1234" nrc="507"&gt;&lt;pg /&gt;&lt;bls&gt;&lt;bl sr="1" sc="1" rfetch="18" cfetch="9" posid="1" darows="0" dacols="1"&gt;&lt;excel&gt;&lt;epo ews="Dat_01" ece="A4" enr="MSTR.Balance_B.C._Mensual_Sistema_eléctrico"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</si>
  <si>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ut="03/09/2022 08:15:59" si="2.00000001648a39ee3e7ea7469cd90db377050aeb9f132edf0c1cb0f744d2f4190ea337228c5706bab48369e4574a08bcf660f1530bb50e51adce741c3a4e339241c02c3607d4814dcc43b45463aa91d11eb2cf856e2130d6cb4a1f2109c6054155078b5367907ea6408c912f64335602ffcade872da6ccc752fb83a2618fb77ec01b40fae916a41081929093a679a4c5609b1d865011cdbb9ce4d077fc820ec55245.p.3082.0.1.Europe/Madrid.upriv*_1*_pidn2*_23*_session*-lat*_1.000000010db567f3ecb8b5fb322339ca99545555bc6025e03725a39142575225660f64ca6a4e58019fac3bfc6716b5892243578893cc925a.0000000153c067294c0a6dad605010dc646fc5efbc6025e0772f2f3b7211bf4b6c6312e8013c566996f42e58a53763d71e74e90ddb0e0f05.0.1.1.BDEbi.D066E1C611E6257C10D00080EF253B44.0-3082.1.1_-0.1.0_-3082.1.1_5.5.0.*0.0000000152a77f719f6265307eae6e83d320c99ac911585ab5f59377782d17f266f50a1020b33a3d.0.23.11*.2*.0400*.31152J.e.00000001c622ff7ad6cd64ffae4c561230eed0e4c911585a0c55f167a2b651b8558df0a697468ea6.0.10*.131*.122*.122.0.0" msgID="18E5291B11EC9F81310D0080EF955ABC"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nrr="484" nrc="480"&gt;&lt;pg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</si>
  <si>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01/02/2022</t>
  </si>
  <si>
    <t>02/02/2022</t>
  </si>
  <si>
    <t>03/02/2022</t>
  </si>
  <si>
    <t>04/02/2022</t>
  </si>
  <si>
    <t>05/02/2022</t>
  </si>
  <si>
    <t>06/02/2022</t>
  </si>
  <si>
    <t>07/02/2022</t>
  </si>
  <si>
    <t>08/02/2022</t>
  </si>
  <si>
    <t>09/02/2022</t>
  </si>
  <si>
    <t>10/02/2022</t>
  </si>
  <si>
    <t>11/02/2022</t>
  </si>
  <si>
    <t>12/02/2022</t>
  </si>
  <si>
    <t>13/02/2022</t>
  </si>
  <si>
    <t>14/02/2022</t>
  </si>
  <si>
    <t>15/02/2022</t>
  </si>
  <si>
    <t>16/02/2022</t>
  </si>
  <si>
    <t>17/02/2022</t>
  </si>
  <si>
    <t>18/02/2022</t>
  </si>
  <si>
    <t>19/02/2022</t>
  </si>
  <si>
    <t>20/02/2022</t>
  </si>
  <si>
    <t>21/02/2022</t>
  </si>
  <si>
    <t>22/02/2022</t>
  </si>
  <si>
    <t>23/02/2022</t>
  </si>
  <si>
    <t>24/02/2022</t>
  </si>
  <si>
    <t>25/02/2022</t>
  </si>
  <si>
    <t>26/02/2022</t>
  </si>
  <si>
    <t>27/02/2022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</si>
  <si>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ut="03/09/2022 08:17:02" si="2.00000001648a39ee3e7ea7469cd90db377050aeb9f132edf0c1cb0f744d2f4190ea337228c5706bab48369e4574a08bcf660f1530bb50e51adce741c3a4e339241c02c3607d4814dcc43b45463aa91d11eb2cf856e2130d6cb4a1f2109c6054155078b5367907ea6408c912f64335602ffcade872da6ccc752fb83a2618fb77ec01b40fae916a41081929093a679a4c5609b1d865011cdbb9ce4d077fc820ec55245.p.3082.0.1.Europe/Madrid.upriv*_1*_pidn2*_23*_session*-lat*_1.000000010db567f3ecb8b5fb322339ca99545555bc6025e03725a39142575225660f64ca6a4e58019fac3bfc6716b5892243578893cc925a.0000000153c067294c0a6dad605010dc646fc5efbc6025e0772f2f3b7211bf4b6c6312e8013c566996f42e58a53763d71e74e90ddb0e0f05.0.1.1.BDEbi.D066E1C611E6257C10D00080EF253B44.0-3082.1.1_-0.1.0_-3082.1.1_5.5.0.*0.0000000152a77f719f6265307eae6e83d320c99ac911585ab5f59377782d17f266f50a1020b33a3d.0.23.11*.2*.0400*.31152J.e.00000001c622ff7ad6cd64ffae4c561230eed0e4c911585a0c55f167a2b651b8558df0a697468ea6.0.10*.131*.122*.122.0.0" msgID="4B52EFAF11EC9F81310D0080EF9559BA"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rows="30" cols="5" /&gt;&lt;esdo ews="" ece="" ptn="" /&gt;&lt;/excel&gt;&lt;pgs&gt;&lt;pg rows="28" cols="4" nrr="2055" nrc="272"&gt;&lt;pg /&gt;&lt;bls&gt;&lt;bl sr="1" sc="1" rfetch="28" cfetch="4" posid="1" darows="0" dacols="1"&gt;&lt;excel&gt;&lt;epo ews="Dat_01" ece="A50" enr="MSTR.Evolución_diaria_de_la_temperatura" ptn="" qtn="" rows="30" cols="5" /&gt;&lt;esdo ews="" ece="" ptn="" /&gt;&lt;/excel&gt;&lt;gridRng&gt;&lt;sect id="TITLE_AREA" rngprop="1:1:2:1" /&gt;&lt;sect id="ROWHEADERS_AREA" rngprop="3:1:28:1" /&gt;&lt;sect id="COLUMNHEADERS_AREA" rngprop="1:2:2:4" /&gt;&lt;sect id="DATA_AREA" rngprop="3:2:28:4"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</si>
  <si>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ut="03/09/2022 08:17:26" si="2.00000001648a39ee3e7ea7469cd90db377050aeb9f132edf0c1cb0f744d2f4190ea337228c5706bab48369e4574a08bcf660f1530bb50e51adce741c3a4e339241c02c3607d4814dcc43b45463aa91d11eb2cf856e2130d6cb4a1f2109c6054155078b5367907ea6408c912f64335602ffcade872da6ccc752fb83a2618fb77ec01b40fae916a41081929093a679a4c5609b1d865011cdbb9ce4d077fc820ec55245.p.3082.0.1.Europe/Madrid.upriv*_1*_pidn2*_23*_session*-lat*_1.000000010db567f3ecb8b5fb322339ca99545555bc6025e03725a39142575225660f64ca6a4e58019fac3bfc6716b5892243578893cc925a.0000000153c067294c0a6dad605010dc646fc5efbc6025e0772f2f3b7211bf4b6c6312e8013c566996f42e58a53763d71e74e90ddb0e0f05.0.1.1.BDEbi.D066E1C611E6257C10D00080EF253B44.0-3082.1.1_-0.1.0_-3082.1.1_5.5.0.*0.0000000152a77f719f6265307eae6e83d320c99ac911585ab5f59377782d17f266f50a1020b33a3d.0.23.11*.2*.0400*.31152J.e.00000001c622ff7ad6cd64ffae4c561230eed0e4c911585a0c55f167a2b651b8558df0a697468ea6.0.10*.131*.122*.122.0.0" msgID="5A29101C11EC9F81310D0080EF9559BA"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rows="30" cols="3" /&gt;&lt;esdo ews="" ece="" ptn="" /&gt;&lt;/excel&gt;&lt;pgs&gt;&lt;pg rows="28" cols="2" nrr="2114" nrc="140"&gt;&lt;pg /&gt;&lt;bls&gt;&lt;bl sr="1" sc="1" rfetch="28" cfetch="2" posid="1" darows="0" dacols="1"&gt;&lt;excel&gt;&lt;epo ews="Dat_01" ece="F50" enr="MSTR.Evolución_diaria_de_la_temperatura._Histórico" ptn="" qtn="" rows="30" cols="3" /&gt;&lt;esdo ews="" ece="" ptn="" /&gt;&lt;/excel&gt;&lt;gridRng&gt;&lt;sect id="TITLE_AREA" rngprop="1:1:2:1" /&gt;&lt;sect id="ROWHEADERS_AREA" rngprop="3:1:28:1" /&gt;&lt;sect id="COLUMNHEADERS_AREA" rngprop="1:2:2:2" /&gt;&lt;sect id="DATA_AREA" rngprop="3:2:28:2" /&gt;&lt;/gridRng&gt;&lt;shapes /&gt;&lt;/bl&gt;&lt;/bls&gt;&lt;/pg&gt;&lt;/pgs&gt;&lt;/rptloc&gt;&lt;/mi&gt;</t>
  </si>
  <si>
    <t>Marzo 2022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</si>
  <si>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ut="03/09/2022 08:23:52" si="2.00000001648a39ee3e7ea7469cd90db377050aeb9f132edf0c1cb0f744d2f4190ea337228c5706bab48369e4574a08bcf660f1530bb50e51adce741c3a4e339241c02c3607d4814dcc43b45463aa91d11eb2cf856e2130d6cb4a1f2109c6054155078b5367907ea6408c912f64335602ffcade872da6ccc752fb83a2618fb77ec01b40fae916a41081929093a679a4c5609b1d865011cdbb9ce4d077fc820ec55245.p.3082.0.1.Europe/Madrid.upriv*_1*_pidn2*_23*_session*-lat*_1.000000010db567f3ecb8b5fb322339ca99545555bc6025e03725a39142575225660f64ca6a4e58019fac3bfc6716b5892243578893cc925a.0000000153c067294c0a6dad605010dc646fc5efbc6025e0772f2f3b7211bf4b6c6312e8013c566996f42e58a53763d71e74e90ddb0e0f05.0.1.1.BDEbi.D066E1C611E6257C10D00080EF253B44.0-3082.1.1_-0.1.0_-3082.1.1_5.5.0.*0.0000000152a77f719f6265307eae6e83d320c99ac911585ab5f59377782d17f266f50a1020b33a3d.0.23.11*.2*.0400*.31152J.e.00000001c622ff7ad6cd64ffae4c561230eed0e4c911585a0c55f167a2b651b8558df0a697468ea6.0.10*.131*.122*.122.0.0" msgID="7399BF7411EC9F81310D0080EF359ABC"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rows="29" cols="2" /&gt;&lt;esdo ews="" ece="" ptn="" /&gt;&lt;/excel&gt;&lt;pgs&gt;&lt;pg rows="27" cols="1" nrr="2004" nrc="66"&gt;&lt;pg /&gt;&lt;bls&gt;&lt;bl sr="1" sc="1" rfetch="27" cfetch="1" posid="1" darows="0" dacols="1"&gt;&lt;excel&gt;&lt;epo ews="Dat_01" ece="A85" enr="MSTR.Serie_Balance_B.C._Mensual" ptn="" qtn="" rows="29" cols="2" /&gt;&lt;esdo ews="" ece="" ptn="" /&gt;&lt;/excel&gt;&lt;gridRng&gt;&lt;sect id="TITLE_AREA" rngprop="1:1:2:1" /&gt;&lt;sect id="ROWHEADERS_AREA" rngprop="3:1:27:1" /&gt;&lt;sect id="COLUMNHEADERS_AREA" rngprop="1:2:2:1" /&gt;&lt;sect id="DATA_AREA" rngprop="3:2:27:1"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</si>
  <si>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ut="03/09/2022 08:24:47" si="2.00000001648a39ee3e7ea7469cd90db377050aeb9f132edf0c1cb0f744d2f4190ea337228c5706bab48369e4574a08bcf660f1530bb50e51adce741c3a4e339241c02c3607d4814dcc43b45463aa91d11eb2cf856e2130d6cb4a1f2109c6054155078b5367907ea6408c912f64335602ffcade872da6ccc752fb83a2618fb77ec01b40fae916a41081929093a679a4c5609b1d865011cdbb9ce4d077fc820ec55245.p.3082.0.1.Europe/Madrid.upriv*_1*_pidn2*_23*_session*-lat*_1.000000010db567f3ecb8b5fb322339ca99545555bc6025e03725a39142575225660f64ca6a4e58019fac3bfc6716b5892243578893cc925a.0000000153c067294c0a6dad605010dc646fc5efbc6025e0772f2f3b7211bf4b6c6312e8013c566996f42e58a53763d71e74e90ddb0e0f05.0.1.1.BDEbi.D066E1C611E6257C10D00080EF253B44.0-3082.1.1_-0.1.0_-3082.1.1_5.5.0.*0.0000000152a77f719f6265307eae6e83d320c99ac911585ab5f59377782d17f266f50a1020b33a3d.0.23.11*.2*.0400*.31152J.e.00000001c622ff7ad6cd64ffae4c561230eed0e4c911585a0c55f167a2b651b8558df0a697468ea6.0.10*.131*.122*.122.0.0" msgID="5309F96211EC9F82310D0080EF1559B9"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rows="30" cols="2" /&gt;&lt;esdo ews="" ece="" ptn="" /&gt;&lt;/excel&gt;&lt;pgs&gt;&lt;pg rows="28" cols="1" nrr="2117" nrc="72"&gt;&lt;pg /&gt;&lt;bls&gt;&lt;bl sr="1" sc="1" rfetch="28" cfetch="1" posid="1" darows="0" dacols="1"&gt;&lt;excel&gt;&lt;epo ews="Dat_01" ece="A127" enr="MSTR.Demanda_máxima_horaria" ptn="" qtn="" rows="30" cols="2" /&gt;&lt;esdo ews="" ece="" ptn="" /&gt;&lt;/excel&gt;&lt;gridRng&gt;&lt;sect id="TITLE_AREA" rngprop="1:1:2:1" /&gt;&lt;sect id="ROWHEADERS_AREA" rngprop="3:1:28:1" /&gt;&lt;sect id="COLUMNHEADERS_AREA" rngprop="1:2:2:1" /&gt;&lt;sect id="DATA_AREA" rngprop="3:2:28:1"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</si>
  <si>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ut="03/09/2022 08:25:17" si="2.00000001648a39ee3e7ea7469cd90db377050aeb9f132edf0c1cb0f744d2f4190ea337228c5706bab48369e4574a08bcf660f1530bb50e51adce741c3a4e339241c02c3607d4814dcc43b45463aa91d11eb2cf856e2130d6cb4a1f2109c6054155078b5367907ea6408c912f64335602ffcade872da6ccc752fb83a2618fb77ec01b40fae916a41081929093a679a4c5609b1d865011cdbb9ce4d077fc820ec55245.p.3082.0.1.Europe/Madrid.upriv*_1*_pidn2*_23*_session*-lat*_1.000000010db567f3ecb8b5fb322339ca99545555bc6025e03725a39142575225660f64ca6a4e58019fac3bfc6716b5892243578893cc925a.0000000153c067294c0a6dad605010dc646fc5efbc6025e0772f2f3b7211bf4b6c6312e8013c566996f42e58a53763d71e74e90ddb0e0f05.0.1.1.BDEbi.D066E1C611E6257C10D00080EF253B44.0-3082.1.1_-0.1.0_-3082.1.1_5.5.0.*0.0000000152a77f719f6265307eae6e83d320c99ac911585ab5f59377782d17f266f50a1020b33a3d.0.23.11*.2*.0400*.31152J.e.00000001c622ff7ad6cd64ffae4c561230eed0e4c911585a0c55f167a2b651b8558df0a697468ea6.0.10*.131*.122*.122.0.0" msgID="72BC3A4011EC9F82310D0080EF8538B8"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rows="30" cols="2" /&gt;&lt;esdo ews="" ece="" ptn="" /&gt;&lt;/excel&gt;&lt;pgs&gt;&lt;pg rows="28" cols="1" nrr="2117" nrc="72"&gt;&lt;pg /&gt;&lt;bls&gt;&lt;bl sr="1" sc="1" rfetch="28" cfetch="1" posid="1" darows="0" dacols="1"&gt;&lt;excel&gt;&lt;epo ews="Dat_01" ece="C127" enr="MSTR.Demanda_diaria" ptn="" qtn="" rows="30" cols="2" /&gt;&lt;esdo ews="" ece="" ptn="" /&gt;&lt;/excel&gt;&lt;gridRng&gt;&lt;sect id="TITLE_AREA" rngprop="1:1:2:1" /&gt;&lt;sect id="ROWHEADERS_AREA" rngprop="3:1:28:1" /&gt;&lt;sect id="COLUMNHEADERS_AREA" rngprop="1:2:2:1" /&gt;&lt;sect id="DATA_AREA" rngprop="3:2:28:1" /&gt;&lt;/gridRng&gt;&lt;shapes /&gt;&lt;/bl&gt;&lt;/bls&gt;&lt;/pg&gt;&lt;/pgs&gt;&lt;/rptloc&gt;&lt;/mi&gt;</t>
  </si>
  <si>
    <t>01/02/2022 20:23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</si>
  <si>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ut="03/09/2022 08:27:20" si="2.00000001648a39ee3e7ea7469cd90db377050aeb9f132edf0c1cb0f744d2f4190ea337228c5706bab48369e4574a08bcf660f1530bb50e51adce741c3a4e339241c02c3607d4814dcc43b45463aa91d11eb2cf856e2130d6cb4a1f2109c6054155078b5367907ea6408c912f64335602ffcade872da6ccc752fb83a2618fb77ec01b40fae916a41081929093a679a4c5609b1d865011cdbb9ce4d077fc820ec55245.p.3082.0.1.Europe/Madrid.upriv*_1*_pidn2*_23*_session*-lat*_1.000000010db567f3ecb8b5fb322339ca99545555bc6025e03725a39142575225660f64ca6a4e58019fac3bfc6716b5892243578893cc925a.0000000153c067294c0a6dad605010dc646fc5efbc6025e0772f2f3b7211bf4b6c6312e8013c566996f42e58a53763d71e74e90ddb0e0f05.0.1.1.BDEbi.D066E1C611E6257C10D00080EF253B44.0-3082.1.1_-0.1.0_-3082.1.1_5.5.0.*0.0000000152a77f719f6265307eae6e83d320c99ac911585ab5f59377782d17f266f50a1020b33a3d.0.23.11*.2*.0400*.31152J.e.00000001c622ff7ad6cd64ffae4c561230eed0e4c911585a0c55f167a2b651b8558df0a697468ea6.0.10*.131*.122*.122.0.0" msgID="BBFACB7311EC9F82310D0080EF853ABC"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nrr="71" nrc="142"&gt;&lt;pg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</si>
  <si>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ut="03/09/2022 08:30:40" si="2.00000001648a39ee3e7ea7469cd90db377050aeb9f132edf0c1cb0f744d2f4190ea337228c5706bab48369e4574a08bcf660f1530bb50e51adce741c3a4e339241c02c3607d4814dcc43b45463aa91d11eb2cf856e2130d6cb4a1f2109c6054155078b5367907ea6408c912f64335602ffcade872da6ccc752fb83a2618fb77ec01b40fae916a41081929093a679a4c5609b1d865011cdbb9ce4d077fc820ec55245.p.3082.0.1.Europe/Madrid.upriv*_1*_pidn2*_23*_session*-lat*_1.000000010db567f3ecb8b5fb322339ca99545555bc6025e03725a39142575225660f64ca6a4e58019fac3bfc6716b5892243578893cc925a.0000000153c067294c0a6dad605010dc646fc5efbc6025e0772f2f3b7211bf4b6c6312e8013c566996f42e58a53763d71e74e90ddb0e0f05.0.1.1.BDEbi.D066E1C611E6257C10D00080EF253B44.0-3082.1.1_-0.1.0_-3082.1.1_5.5.0.*0.0000000152a77f719f6265307eae6e83d320c99ac911585ab5f59377782d17f266f50a1020b33a3d.0.23.11*.2*.0400*.31152J.e.00000001c622ff7ad6cd64ffae4c561230eed0e4c911585a0c55f167a2b651b8558df0a697468ea6.0.10*.131*.122*.122.0.0" msgID="331B85C111EC9F83310D0080EFB598B9.*-1.*-1.1.1.1.4.0.1.*-1870519904.1.50.*-1.2.0.0.*0.1.1000.1.16384.1.1000.1.16384...*0.0"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nrr="219" nrc="300"&gt;&lt;pg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</si>
  <si>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ut="03/09/2022 08:32:32" si="2.00000001648a39ee3e7ea7469cd90db377050aeb9f132edf0c1cb0f744d2f4190ea337228c5706bab48369e4574a08bcf660f1530bb50e51adce741c3a4e339241c02c3607d4814dcc43b45463aa91d11eb2cf856e2130d6cb4a1f2109c6054155078b5367907ea6408c912f64335602ffcade872da6ccc752fb83a2618fb77ec01b40fae916a41081929093a679a4c5609b1d865011cdbb9ce4d077fc820ec55245.p.3082.0.1.Europe/Madrid.upriv*_1*_pidn2*_23*_session*-lat*_1.000000010db567f3ecb8b5fb322339ca99545555bc6025e03725a39142575225660f64ca6a4e58019fac3bfc6716b5892243578893cc925a.0000000153c067294c0a6dad605010dc646fc5efbc6025e0772f2f3b7211bf4b6c6312e8013c566996f42e58a53763d71e74e90ddb0e0f05.0.1.1.BDEbi.D066E1C611E6257C10D00080EF253B44.0-3082.1.1_-0.1.0_-3082.1.1_5.5.0.*0.0000000152a77f719f6265307eae6e83d320c99ac911585ab5f59377782d17f266f50a1020b33a3d.0.23.11*.2*.0400*.31152J.e.00000001c622ff7ad6cd64ffae4c561230eed0e4c911585a0c55f167a2b651b8558df0a697468ea6.0.10*.131*.122*.122.0.0" msgID="75E5B77C11EC9F83310D0080EFC5B9B9"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nrr="69" nrc="276"&gt;&lt;pg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</si>
  <si>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b7cfdcda3f3545a9acccc44b46368d24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</si>
  <si>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ut="03/09/2022 08:34:12" si="2.000000016c7f882ee40df61ce87ef02e852ecd88c9aa466baf2ba025e800ee57521ce762a67383efd72ef4dfc85fe76b6b62c6e71b7735934af610acf3042a3f243e8cea0b56ae2e7876dd1de82ee05db9133f3d3ff10cf24e257556e6d6f3afb180bc82aca83d0deb800e1f78b0ebb95573249494e1ea195d855d0a179b6bc85279e7c6c83fb0132856d906c344f78baee15354a165855debb558e92f6bfaa856d2.p.3082.0.1.Europe/Madrid.upriv*_1*_pidn2*_26*_session*-lat*_1.00000001e71f1e362496ae4dbdd0ebe27bf6a330bc6025e0f3ee971207a5be253cd102ce8d2f90e60a58f641ba1c7a6cf7b3e8b6e1a75e58.00000001cc49fb545704cbfd581c3e3b3f2c76e0bc6025e0f5876cb477f3297e2c4b024c148abcabfaa79e31995ece7965581aec9797dfe2.0.1.1.BDEbi.D066E1C611E6257C10D00080EF253B44.0-3082.1.1_-0.1.0_-3082.1.1_5.5.0.*0.00000001534c093510d9bd5f02ba9048ba8b964cc911585a3e5d0bdcbd264fbc292f50b42e9e20ee.0.23.11*.2*.0400*.31152J.e.00000001fd2d63b309d9bacf588d2c893f0d99e4c911585a3c4005be4c95c6490d06a5db7fa6168e.0.10*.131*.122*.122.0.0" msgID="99E2159511EC9F83310D0080EF2579B9"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nrr="984" nrc="564"&gt;&lt;pg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</si>
</sst>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8">
    <xf numFmtId="164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169" fontId="23" fillId="4" borderId="6">
      <alignment horizontal="right" vertical="center"/>
    </xf>
    <xf numFmtId="169" fontId="24" fillId="5" borderId="6">
      <alignment horizontal="right" vertical="center"/>
    </xf>
    <xf numFmtId="164" fontId="25" fillId="6" borderId="6">
      <alignment vertical="center" wrapText="1"/>
    </xf>
    <xf numFmtId="10" fontId="24" fillId="5" borderId="6">
      <alignment horizontal="right" vertical="center"/>
    </xf>
    <xf numFmtId="169" fontId="26" fillId="4" borderId="6">
      <alignment horizontal="right" vertical="center"/>
    </xf>
    <xf numFmtId="10" fontId="26" fillId="4" borderId="6">
      <alignment horizontal="right" vertical="center"/>
    </xf>
    <xf numFmtId="164" fontId="27" fillId="4" borderId="6">
      <alignment horizontal="left" vertical="center" wrapText="1"/>
    </xf>
    <xf numFmtId="10" fontId="23" fillId="4" borderId="6">
      <alignment horizontal="right" vertical="center"/>
    </xf>
    <xf numFmtId="164" fontId="25" fillId="6" borderId="6">
      <alignment horizontal="center" vertical="center" wrapText="1"/>
    </xf>
    <xf numFmtId="164" fontId="28" fillId="5" borderId="6">
      <alignment horizontal="left" vertical="center" wrapText="1"/>
    </xf>
    <xf numFmtId="164" fontId="29" fillId="7" borderId="9"/>
    <xf numFmtId="164" fontId="25" fillId="6" borderId="6">
      <alignment horizontal="center" wrapText="1"/>
    </xf>
    <xf numFmtId="164" fontId="25" fillId="6" borderId="9">
      <alignment vertical="center" wrapText="1"/>
    </xf>
    <xf numFmtId="4" fontId="26" fillId="4" borderId="6">
      <alignment horizontal="right" vertical="center"/>
    </xf>
    <xf numFmtId="173" fontId="26" fillId="4" borderId="6">
      <alignment horizontal="right" vertical="center"/>
    </xf>
    <xf numFmtId="175" fontId="26" fillId="4" borderId="6">
      <alignment horizontal="right" vertical="center"/>
    </xf>
    <xf numFmtId="175" fontId="24" fillId="5" borderId="6">
      <alignment horizontal="right" vertical="center"/>
    </xf>
    <xf numFmtId="0" fontId="2" fillId="0" borderId="0"/>
    <xf numFmtId="164" fontId="26" fillId="4" borderId="6">
      <alignment horizontal="right" vertical="center"/>
    </xf>
    <xf numFmtId="164" fontId="40" fillId="10" borderId="6">
      <alignment vertical="center" wrapText="1"/>
    </xf>
    <xf numFmtId="164" fontId="40" fillId="10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  <xf numFmtId="0" fontId="25" fillId="6" borderId="6">
      <alignment vertical="center" wrapText="1"/>
    </xf>
    <xf numFmtId="0" fontId="25" fillId="6" borderId="6">
      <alignment horizontal="center" vertical="center" wrapText="1"/>
    </xf>
    <xf numFmtId="10" fontId="26" fillId="4" borderId="6">
      <alignment horizontal="right" vertical="center"/>
    </xf>
    <xf numFmtId="0" fontId="28" fillId="5" borderId="6">
      <alignment horizontal="left" vertical="center" wrapText="1"/>
    </xf>
    <xf numFmtId="175" fontId="24" fillId="5" borderId="6">
      <alignment horizontal="right" vertical="center"/>
    </xf>
    <xf numFmtId="10" fontId="24" fillId="5" borderId="6">
      <alignment horizontal="right" vertical="center"/>
    </xf>
  </cellStyleXfs>
  <cellXfs count="147">
    <xf numFmtId="164" fontId="0" fillId="0" borderId="0" xfId="0"/>
    <xf numFmtId="0" fontId="5" fillId="0" borderId="0" xfId="1" applyFont="1" applyFill="1" applyAlignment="1" applyProtection="1">
      <alignment horizontal="right"/>
    </xf>
    <xf numFmtId="164" fontId="5" fillId="0" borderId="0" xfId="0" applyFont="1" applyFill="1" applyAlignment="1" applyProtection="1">
      <alignment horizontal="right"/>
    </xf>
    <xf numFmtId="164" fontId="5" fillId="0" borderId="0" xfId="0" applyFont="1" applyFill="1" applyBorder="1" applyAlignment="1" applyProtection="1"/>
    <xf numFmtId="0" fontId="7" fillId="2" borderId="0" xfId="2" applyFont="1" applyFill="1" applyBorder="1" applyAlignment="1" applyProtection="1">
      <alignment horizontal="left"/>
    </xf>
    <xf numFmtId="164" fontId="7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3" applyFont="1" applyFill="1" applyBorder="1" applyAlignment="1" applyProtection="1">
      <alignment horizontal="left"/>
    </xf>
    <xf numFmtId="168" fontId="8" fillId="0" borderId="0" xfId="4" applyNumberFormat="1" applyFont="1"/>
    <xf numFmtId="168" fontId="9" fillId="0" borderId="0" xfId="4" applyNumberFormat="1" applyFont="1"/>
    <xf numFmtId="168" fontId="9" fillId="0" borderId="0" xfId="4" applyNumberFormat="1" applyFont="1" applyFill="1"/>
    <xf numFmtId="168" fontId="8" fillId="0" borderId="0" xfId="5" applyNumberFormat="1" applyFont="1" applyFill="1"/>
    <xf numFmtId="168" fontId="8" fillId="0" borderId="0" xfId="5" applyNumberFormat="1" applyFont="1"/>
    <xf numFmtId="0" fontId="6" fillId="0" borderId="0" xfId="2" applyFont="1" applyFill="1" applyBorder="1" applyAlignment="1" applyProtection="1">
      <alignment vertical="top" wrapText="1"/>
    </xf>
    <xf numFmtId="0" fontId="11" fillId="0" borderId="0" xfId="6" applyFill="1" applyProtection="1"/>
    <xf numFmtId="0" fontId="12" fillId="0" borderId="0" xfId="6" applyFont="1" applyFill="1" applyProtection="1"/>
    <xf numFmtId="0" fontId="13" fillId="0" borderId="0" xfId="1" applyFont="1" applyFill="1" applyAlignment="1" applyProtection="1">
      <alignment horizontal="right"/>
    </xf>
    <xf numFmtId="0" fontId="14" fillId="0" borderId="0" xfId="6" applyFont="1" applyFill="1" applyBorder="1" applyProtection="1"/>
    <xf numFmtId="0" fontId="15" fillId="0" borderId="0" xfId="6" applyFont="1" applyFill="1" applyBorder="1" applyProtection="1"/>
    <xf numFmtId="0" fontId="6" fillId="0" borderId="0" xfId="6" applyFont="1" applyFill="1" applyBorder="1" applyAlignment="1" applyProtection="1"/>
    <xf numFmtId="0" fontId="6" fillId="0" borderId="0" xfId="6" applyFont="1" applyFill="1" applyBorder="1" applyAlignment="1" applyProtection="1">
      <alignment horizontal="right" vertical="center"/>
    </xf>
    <xf numFmtId="0" fontId="15" fillId="3" borderId="0" xfId="6" applyFont="1" applyFill="1" applyBorder="1" applyAlignment="1" applyProtection="1">
      <alignment horizontal="left" indent="1"/>
    </xf>
    <xf numFmtId="0" fontId="16" fillId="3" borderId="0" xfId="6" applyFont="1" applyFill="1" applyBorder="1" applyAlignment="1" applyProtection="1">
      <alignment horizontal="right" vertical="center"/>
    </xf>
    <xf numFmtId="0" fontId="18" fillId="3" borderId="0" xfId="7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right"/>
    </xf>
    <xf numFmtId="0" fontId="11" fillId="0" borderId="0" xfId="6"/>
    <xf numFmtId="164" fontId="13" fillId="0" borderId="0" xfId="0" quotePrefix="1" applyFont="1" applyFill="1" applyAlignment="1" applyProtection="1">
      <alignment horizontal="right"/>
    </xf>
    <xf numFmtId="164" fontId="13" fillId="0" borderId="0" xfId="0" applyFont="1" applyFill="1" applyBorder="1" applyAlignment="1" applyProtection="1"/>
    <xf numFmtId="164" fontId="20" fillId="3" borderId="0" xfId="0" applyFont="1" applyFill="1" applyBorder="1" applyAlignment="1" applyProtection="1">
      <alignment horizontal="left"/>
    </xf>
    <xf numFmtId="3" fontId="18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/>
    </xf>
    <xf numFmtId="165" fontId="21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 indent="1"/>
    </xf>
    <xf numFmtId="164" fontId="21" fillId="3" borderId="1" xfId="0" applyFont="1" applyFill="1" applyBorder="1" applyAlignment="1" applyProtection="1">
      <alignment horizontal="left" indent="1"/>
    </xf>
    <xf numFmtId="165" fontId="21" fillId="3" borderId="1" xfId="0" applyNumberFormat="1" applyFont="1" applyFill="1" applyBorder="1" applyAlignment="1" applyProtection="1">
      <alignment horizontal="right"/>
    </xf>
    <xf numFmtId="0" fontId="18" fillId="0" borderId="0" xfId="2" applyFont="1" applyFill="1" applyBorder="1" applyAlignment="1" applyProtection="1">
      <alignment vertical="top" wrapText="1"/>
    </xf>
    <xf numFmtId="164" fontId="13" fillId="0" borderId="0" xfId="0" applyFont="1" applyFill="1" applyAlignment="1" applyProtection="1">
      <alignment horizontal="right"/>
    </xf>
    <xf numFmtId="164" fontId="18" fillId="0" borderId="0" xfId="0" applyFont="1"/>
    <xf numFmtId="0" fontId="18" fillId="0" borderId="0" xfId="8" applyFont="1" applyFill="1" applyBorder="1" applyAlignment="1" applyProtection="1"/>
    <xf numFmtId="0" fontId="3" fillId="0" borderId="0" xfId="8"/>
    <xf numFmtId="165" fontId="7" fillId="2" borderId="1" xfId="0" applyNumberFormat="1" applyFont="1" applyFill="1" applyBorder="1" applyAlignment="1" applyProtection="1">
      <alignment horizontal="right"/>
    </xf>
    <xf numFmtId="170" fontId="21" fillId="3" borderId="0" xfId="0" applyNumberFormat="1" applyFont="1" applyFill="1" applyBorder="1" applyAlignment="1" applyProtection="1">
      <alignment horizontal="right"/>
    </xf>
    <xf numFmtId="170" fontId="21" fillId="3" borderId="1" xfId="0" applyNumberFormat="1" applyFont="1" applyFill="1" applyBorder="1" applyAlignment="1" applyProtection="1">
      <alignment horizontal="right"/>
    </xf>
    <xf numFmtId="0" fontId="7" fillId="2" borderId="1" xfId="0" applyNumberFormat="1" applyFont="1" applyFill="1" applyBorder="1" applyAlignment="1" applyProtection="1">
      <alignment horizontal="right"/>
    </xf>
    <xf numFmtId="0" fontId="7" fillId="2" borderId="1" xfId="0" quotePrefix="1" applyNumberFormat="1" applyFont="1" applyFill="1" applyBorder="1" applyAlignment="1" applyProtection="1">
      <alignment horizontal="right"/>
    </xf>
    <xf numFmtId="170" fontId="18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30" fillId="0" borderId="0" xfId="0" applyFont="1"/>
    <xf numFmtId="0" fontId="31" fillId="3" borderId="4" xfId="6" applyFont="1" applyFill="1" applyBorder="1" applyAlignment="1" applyProtection="1">
      <alignment horizontal="left"/>
    </xf>
    <xf numFmtId="164" fontId="25" fillId="6" borderId="6" xfId="11" applyAlignment="1">
      <alignment vertical="center"/>
    </xf>
    <xf numFmtId="164" fontId="25" fillId="6" borderId="6" xfId="20" applyAlignment="1">
      <alignment horizontal="center"/>
    </xf>
    <xf numFmtId="164" fontId="27" fillId="4" borderId="6" xfId="15" quotePrefix="1" applyAlignment="1">
      <alignment horizontal="left" vertical="center"/>
    </xf>
    <xf numFmtId="4" fontId="26" fillId="4" borderId="6" xfId="22" applyAlignment="1">
      <alignment horizontal="right" vertical="center"/>
    </xf>
    <xf numFmtId="164" fontId="27" fillId="4" borderId="6" xfId="15" applyAlignment="1">
      <alignment horizontal="left" vertical="center"/>
    </xf>
    <xf numFmtId="0" fontId="18" fillId="3" borderId="4" xfId="6" applyFont="1" applyFill="1" applyBorder="1" applyAlignment="1" applyProtection="1">
      <alignment horizontal="center"/>
    </xf>
    <xf numFmtId="0" fontId="18" fillId="3" borderId="4" xfId="6" applyFont="1" applyFill="1" applyBorder="1" applyAlignment="1" applyProtection="1">
      <alignment horizontal="center" wrapText="1"/>
    </xf>
    <xf numFmtId="0" fontId="18" fillId="3" borderId="10" xfId="6" applyFont="1" applyFill="1" applyBorder="1" applyAlignment="1" applyProtection="1">
      <alignment horizontal="center" wrapText="1"/>
    </xf>
    <xf numFmtId="164" fontId="25" fillId="6" borderId="6" xfId="17" quotePrefix="1" applyAlignment="1">
      <alignment horizontal="center" vertical="center"/>
    </xf>
    <xf numFmtId="164" fontId="25" fillId="6" borderId="9" xfId="21" applyAlignment="1">
      <alignment vertical="center"/>
    </xf>
    <xf numFmtId="164" fontId="25" fillId="6" borderId="6" xfId="17" applyAlignment="1">
      <alignment horizontal="center" vertical="center"/>
    </xf>
    <xf numFmtId="169" fontId="26" fillId="4" borderId="6" xfId="13" applyAlignment="1">
      <alignment horizontal="right" vertical="center"/>
    </xf>
    <xf numFmtId="173" fontId="26" fillId="4" borderId="6" xfId="23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64" fontId="28" fillId="5" borderId="6" xfId="18" quotePrefix="1" applyAlignment="1">
      <alignment horizontal="left" vertical="center"/>
    </xf>
    <xf numFmtId="10" fontId="24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1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6" fillId="4" borderId="6" xfId="24" applyAlignment="1">
      <alignment horizontal="right" vertical="center"/>
    </xf>
    <xf numFmtId="175" fontId="24" fillId="5" borderId="6" xfId="25" applyAlignment="1">
      <alignment horizontal="right" vertical="center"/>
    </xf>
    <xf numFmtId="164" fontId="34" fillId="0" borderId="0" xfId="0" applyFont="1"/>
    <xf numFmtId="164" fontId="30" fillId="9" borderId="0" xfId="0" applyFont="1" applyFill="1"/>
    <xf numFmtId="164" fontId="35" fillId="0" borderId="0" xfId="0" applyFont="1"/>
    <xf numFmtId="3" fontId="8" fillId="0" borderId="0" xfId="6" applyNumberFormat="1" applyFont="1" applyFill="1"/>
    <xf numFmtId="3" fontId="8" fillId="0" borderId="0" xfId="6" applyNumberFormat="1" applyFont="1" applyFill="1" applyAlignment="1">
      <alignment horizontal="center"/>
    </xf>
    <xf numFmtId="0" fontId="36" fillId="0" borderId="0" xfId="26" applyFont="1"/>
    <xf numFmtId="0" fontId="18" fillId="0" borderId="0" xfId="26" applyFont="1" applyFill="1" applyBorder="1" applyAlignment="1" applyProtection="1"/>
    <xf numFmtId="0" fontId="2" fillId="0" borderId="0" xfId="26"/>
    <xf numFmtId="1" fontId="36" fillId="0" borderId="0" xfId="26" applyNumberFormat="1" applyFont="1"/>
    <xf numFmtId="0" fontId="18" fillId="3" borderId="4" xfId="6" applyFont="1" applyFill="1" applyBorder="1" applyAlignment="1" applyProtection="1">
      <alignment horizontal="left"/>
    </xf>
    <xf numFmtId="0" fontId="18" fillId="3" borderId="4" xfId="6" applyFont="1" applyFill="1" applyBorder="1" applyAlignment="1" applyProtection="1">
      <alignment horizontal="left" wrapText="1"/>
    </xf>
    <xf numFmtId="14" fontId="21" fillId="3" borderId="0" xfId="6" applyNumberFormat="1" applyFont="1" applyFill="1" applyBorder="1" applyAlignment="1" applyProtection="1">
      <alignment horizontal="left" indent="1"/>
    </xf>
    <xf numFmtId="169" fontId="21" fillId="3" borderId="0" xfId="6" applyNumberFormat="1" applyFont="1" applyFill="1" applyBorder="1" applyAlignment="1" applyProtection="1">
      <alignment horizontal="right" indent="1"/>
    </xf>
    <xf numFmtId="1" fontId="18" fillId="3" borderId="20" xfId="6" applyNumberFormat="1" applyFont="1" applyFill="1" applyBorder="1" applyAlignment="1" applyProtection="1">
      <alignment horizontal="left" indent="1"/>
    </xf>
    <xf numFmtId="169" fontId="18" fillId="3" borderId="20" xfId="6" applyNumberFormat="1" applyFont="1" applyFill="1" applyBorder="1" applyAlignment="1" applyProtection="1">
      <alignment horizontal="right" indent="1"/>
    </xf>
    <xf numFmtId="169" fontId="2" fillId="0" borderId="0" xfId="26" applyNumberFormat="1"/>
    <xf numFmtId="14" fontId="37" fillId="0" borderId="0" xfId="6" applyNumberFormat="1" applyFont="1" applyFill="1" applyBorder="1" applyAlignment="1" applyProtection="1">
      <alignment horizontal="center"/>
    </xf>
    <xf numFmtId="3" fontId="21" fillId="3" borderId="0" xfId="6" applyNumberFormat="1" applyFont="1" applyFill="1" applyBorder="1" applyAlignment="1" applyProtection="1">
      <alignment horizontal="right" indent="1"/>
    </xf>
    <xf numFmtId="14" fontId="21" fillId="3" borderId="1" xfId="6" applyNumberFormat="1" applyFont="1" applyFill="1" applyBorder="1" applyAlignment="1" applyProtection="1">
      <alignment horizontal="left" indent="1"/>
    </xf>
    <xf numFmtId="3" fontId="21" fillId="3" borderId="1" xfId="6" applyNumberFormat="1" applyFont="1" applyFill="1" applyBorder="1" applyAlignment="1" applyProtection="1">
      <alignment horizontal="right" indent="1"/>
    </xf>
    <xf numFmtId="3" fontId="18" fillId="3" borderId="20" xfId="6" applyNumberFormat="1" applyFont="1" applyFill="1" applyBorder="1" applyAlignment="1" applyProtection="1">
      <alignment horizontal="right" indent="1"/>
    </xf>
    <xf numFmtId="0" fontId="18" fillId="3" borderId="4" xfId="6" applyFont="1" applyFill="1" applyBorder="1" applyAlignment="1" applyProtection="1">
      <alignment horizontal="right"/>
    </xf>
    <xf numFmtId="0" fontId="21" fillId="3" borderId="0" xfId="5" applyNumberFormat="1" applyFont="1" applyFill="1" applyAlignment="1">
      <alignment horizontal="left"/>
    </xf>
    <xf numFmtId="3" fontId="21" fillId="3" borderId="0" xfId="5" applyNumberFormat="1" applyFont="1" applyFill="1"/>
    <xf numFmtId="1" fontId="21" fillId="3" borderId="0" xfId="5" applyNumberFormat="1" applyFont="1" applyFill="1"/>
    <xf numFmtId="49" fontId="21" fillId="3" borderId="3" xfId="5" quotePrefix="1" applyNumberFormat="1" applyFont="1" applyFill="1" applyBorder="1" applyAlignment="1">
      <alignment horizontal="left"/>
    </xf>
    <xf numFmtId="3" fontId="21" fillId="3" borderId="3" xfId="5" applyNumberFormat="1" applyFont="1" applyFill="1" applyBorder="1"/>
    <xf numFmtId="1" fontId="21" fillId="3" borderId="3" xfId="5" applyNumberFormat="1" applyFont="1" applyFill="1" applyBorder="1"/>
    <xf numFmtId="0" fontId="18" fillId="3" borderId="4" xfId="6" applyFont="1" applyFill="1" applyBorder="1" applyAlignment="1" applyProtection="1">
      <alignment horizontal="right" wrapText="1"/>
    </xf>
    <xf numFmtId="169" fontId="21" fillId="3" borderId="1" xfId="6" applyNumberFormat="1" applyFont="1" applyFill="1" applyBorder="1" applyAlignment="1" applyProtection="1">
      <alignment horizontal="right" indent="1"/>
    </xf>
    <xf numFmtId="170" fontId="2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64" fontId="26" fillId="4" borderId="6" xfId="27" quotePrefix="1" applyAlignment="1">
      <alignment horizontal="right" vertical="center"/>
    </xf>
    <xf numFmtId="164" fontId="40" fillId="10" borderId="6" xfId="28" applyAlignment="1">
      <alignment vertical="center"/>
    </xf>
    <xf numFmtId="164" fontId="40" fillId="10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3" fillId="0" borderId="0" xfId="8" applyAlignment="1">
      <alignment horizontal="right"/>
    </xf>
    <xf numFmtId="176" fontId="30" fillId="0" borderId="0" xfId="0" applyNumberFormat="1" applyFont="1"/>
    <xf numFmtId="177" fontId="30" fillId="0" borderId="0" xfId="0" applyNumberFormat="1" applyFont="1"/>
    <xf numFmtId="10" fontId="42" fillId="4" borderId="6" xfId="31" applyAlignment="1">
      <alignment horizontal="right" vertical="center"/>
    </xf>
    <xf numFmtId="0" fontId="2" fillId="0" borderId="0" xfId="26" applyFill="1"/>
    <xf numFmtId="1" fontId="2" fillId="0" borderId="0" xfId="26" applyNumberFormat="1" applyFont="1" applyFill="1"/>
    <xf numFmtId="170" fontId="1" fillId="0" borderId="0" xfId="26" applyNumberFormat="1" applyFont="1"/>
    <xf numFmtId="164" fontId="25" fillId="6" borderId="6" xfId="20" quotePrefix="1" applyAlignment="1">
      <alignment horizontal="center"/>
    </xf>
    <xf numFmtId="164" fontId="40" fillId="10" borderId="6" xfId="29" quotePrefix="1" applyAlignment="1">
      <alignment horizontal="center"/>
    </xf>
    <xf numFmtId="164" fontId="26" fillId="4" borderId="6" xfId="27" applyAlignment="1">
      <alignment horizontal="right" vertical="center"/>
    </xf>
    <xf numFmtId="10" fontId="26" fillId="4" borderId="6" xfId="34" applyAlignment="1">
      <alignment horizontal="right" vertical="center"/>
    </xf>
    <xf numFmtId="164" fontId="25" fillId="6" borderId="6" xfId="20" quotePrefix="1" applyAlignment="1">
      <alignment horizontal="center"/>
    </xf>
    <xf numFmtId="0" fontId="18" fillId="0" borderId="0" xfId="2" applyFont="1" applyFill="1" applyBorder="1" applyAlignment="1" applyProtection="1">
      <alignment horizontal="left" vertical="top" wrapText="1"/>
    </xf>
    <xf numFmtId="164" fontId="21" fillId="0" borderId="0" xfId="0" applyFont="1" applyFill="1" applyBorder="1" applyAlignment="1" applyProtection="1">
      <alignment horizontal="justify" wrapText="1"/>
    </xf>
    <xf numFmtId="2" fontId="7" fillId="2" borderId="0" xfId="0" quotePrefix="1" applyNumberFormat="1" applyFont="1" applyFill="1" applyBorder="1" applyAlignment="1" applyProtection="1">
      <alignment horizontal="right" indent="1"/>
    </xf>
    <xf numFmtId="2" fontId="7" fillId="2" borderId="0" xfId="0" applyNumberFormat="1" applyFont="1" applyFill="1" applyBorder="1" applyAlignment="1" applyProtection="1">
      <alignment horizontal="right" indent="1"/>
    </xf>
    <xf numFmtId="164" fontId="21" fillId="0" borderId="2" xfId="0" applyFont="1" applyFill="1" applyBorder="1" applyAlignment="1" applyProtection="1">
      <alignment horizontal="left"/>
    </xf>
    <xf numFmtId="164" fontId="25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5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0" borderId="6" xfId="29" quotePrefix="1" applyAlignment="1">
      <alignment horizontal="center"/>
    </xf>
  </cellXfs>
  <cellStyles count="38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307b5e94-e99c-4b96-8d04-92c96efae858" xfId="33" xr:uid="{595522EE-4B1C-4DDD-98A0-3789447911D1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7_79231e5b-eee5-4441-9a7b-81e179fe9125" xfId="34" xr:uid="{32A8B63D-C6FB-4E3D-94AF-51A71CF00B0A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937916f-982b-40ce-a034-fdb730c1cc3d" xfId="32" xr:uid="{7196DDF1-AD38-4D4B-B365-77B18D387CA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MSTRStyle.Todos.cC8B0F72A11EC88D900000080EFA5E157_e04828e0-505d-46ad-ac6d-b3e9bc3c3a9c" xfId="35" xr:uid="{DA7BF8FF-CD0E-473C-B751-1840E34C7F44}"/>
    <cellStyle name="MSTRStyle.Todos.cC8B0F97811EC88D900000080EFA5E157_b9608160-9ceb-47c3-8c44-2b868bb34c4c" xfId="36" xr:uid="{22C5363C-C223-42B0-AF25-917DBBAF89E9}"/>
    <cellStyle name="MSTRStyle.Todos.cC8B0FF0511EC88D900000080EFA5E157_03198a76-25f0-4d5b-ad93-676d74ad28d9" xfId="37" xr:uid="{E75A0857-25C8-46FA-A851-6DCE31C3EF7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3.46E-3</c:v>
                </c:pt>
                <c:pt idx="1">
                  <c:v>5.9899999999999997E-3</c:v>
                </c:pt>
                <c:pt idx="2">
                  <c:v>7.7799999999999996E-3</c:v>
                </c:pt>
                <c:pt idx="3">
                  <c:v>6.6100000000000004E-3</c:v>
                </c:pt>
                <c:pt idx="4">
                  <c:v>4.62E-3</c:v>
                </c:pt>
                <c:pt idx="5">
                  <c:v>-3.96E-3</c:v>
                </c:pt>
                <c:pt idx="6">
                  <c:v>4.2199999999999998E-3</c:v>
                </c:pt>
                <c:pt idx="7">
                  <c:v>1.48E-3</c:v>
                </c:pt>
                <c:pt idx="8">
                  <c:v>-1.094E-2</c:v>
                </c:pt>
                <c:pt idx="9">
                  <c:v>4.4999999999999999E-4</c:v>
                </c:pt>
                <c:pt idx="10">
                  <c:v>9.0900000000000009E-3</c:v>
                </c:pt>
                <c:pt idx="11">
                  <c:v>6.6899999999999998E-3</c:v>
                </c:pt>
                <c:pt idx="12">
                  <c:v>-8.7000000000000001E-4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1.4319999999999999E-2</c:v>
                </c:pt>
                <c:pt idx="1">
                  <c:v>4.1900000000000001E-3</c:v>
                </c:pt>
                <c:pt idx="2">
                  <c:v>8.4000000000000003E-4</c:v>
                </c:pt>
                <c:pt idx="3">
                  <c:v>-2.181E-2</c:v>
                </c:pt>
                <c:pt idx="4">
                  <c:v>2.3800000000000002E-3</c:v>
                </c:pt>
                <c:pt idx="5">
                  <c:v>-1.8890000000000001E-2</c:v>
                </c:pt>
                <c:pt idx="6">
                  <c:v>-9.0699999999999999E-3</c:v>
                </c:pt>
                <c:pt idx="7">
                  <c:v>-3.3500000000000001E-3</c:v>
                </c:pt>
                <c:pt idx="8">
                  <c:v>1.0200000000000001E-3</c:v>
                </c:pt>
                <c:pt idx="9">
                  <c:v>2.58E-2</c:v>
                </c:pt>
                <c:pt idx="10">
                  <c:v>-1.4460000000000001E-2</c:v>
                </c:pt>
                <c:pt idx="11">
                  <c:v>-2.5989999999999999E-2</c:v>
                </c:pt>
                <c:pt idx="12">
                  <c:v>-4.4799999999999996E-3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-4.9349999999999998E-2</c:v>
                </c:pt>
                <c:pt idx="1">
                  <c:v>3.6670000000000001E-2</c:v>
                </c:pt>
                <c:pt idx="2">
                  <c:v>0.16152</c:v>
                </c:pt>
                <c:pt idx="3">
                  <c:v>0.12614</c:v>
                </c:pt>
                <c:pt idx="4">
                  <c:v>5.9790000000000003E-2</c:v>
                </c:pt>
                <c:pt idx="5">
                  <c:v>4.2100000000000002E-3</c:v>
                </c:pt>
                <c:pt idx="6">
                  <c:v>1.3999999999999999E-4</c:v>
                </c:pt>
                <c:pt idx="7">
                  <c:v>1.8190000000000001E-2</c:v>
                </c:pt>
                <c:pt idx="8">
                  <c:v>-2.2919999999999999E-2</c:v>
                </c:pt>
                <c:pt idx="9">
                  <c:v>4.8500000000000001E-3</c:v>
                </c:pt>
                <c:pt idx="10">
                  <c:v>-1.865E-2</c:v>
                </c:pt>
                <c:pt idx="11">
                  <c:v>-3.6260000000000001E-2</c:v>
                </c:pt>
                <c:pt idx="12">
                  <c:v>-3.0000000000000001E-3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-3.1570000000000001E-2</c:v>
                </c:pt>
                <c:pt idx="1">
                  <c:v>4.6850000000000003E-2</c:v>
                </c:pt>
                <c:pt idx="2">
                  <c:v>0.17014000000000001</c:v>
                </c:pt>
                <c:pt idx="3">
                  <c:v>0.11094</c:v>
                </c:pt>
                <c:pt idx="4">
                  <c:v>6.6790000000000002E-2</c:v>
                </c:pt>
                <c:pt idx="5">
                  <c:v>-1.864E-2</c:v>
                </c:pt>
                <c:pt idx="6">
                  <c:v>-4.7099999999999998E-3</c:v>
                </c:pt>
                <c:pt idx="7">
                  <c:v>1.6320000000000001E-2</c:v>
                </c:pt>
                <c:pt idx="8">
                  <c:v>-3.2840000000000001E-2</c:v>
                </c:pt>
                <c:pt idx="9">
                  <c:v>3.1099999999999999E-2</c:v>
                </c:pt>
                <c:pt idx="10">
                  <c:v>-2.402E-2</c:v>
                </c:pt>
                <c:pt idx="11">
                  <c:v>-5.5559999999999998E-2</c:v>
                </c:pt>
                <c:pt idx="12">
                  <c:v>-8.3499999999999998E-3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  <c:max val="0.2"/>
          <c:min val="-0.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2002-2021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28"/>
                <c:pt idx="0">
                  <c:v>13.965368421100001</c:v>
                </c:pt>
                <c:pt idx="1">
                  <c:v>13.4011052632</c:v>
                </c:pt>
                <c:pt idx="2">
                  <c:v>13.4515789474</c:v>
                </c:pt>
                <c:pt idx="3">
                  <c:v>13.4257894737</c:v>
                </c:pt>
                <c:pt idx="4">
                  <c:v>13.753263157899999</c:v>
                </c:pt>
                <c:pt idx="5">
                  <c:v>13.567</c:v>
                </c:pt>
                <c:pt idx="6">
                  <c:v>13.1609473684</c:v>
                </c:pt>
                <c:pt idx="7">
                  <c:v>13.3267894737</c:v>
                </c:pt>
                <c:pt idx="8">
                  <c:v>13.881052631599999</c:v>
                </c:pt>
                <c:pt idx="9">
                  <c:v>14.269263157899999</c:v>
                </c:pt>
                <c:pt idx="10">
                  <c:v>14.0291052632</c:v>
                </c:pt>
                <c:pt idx="11">
                  <c:v>14.082421052600001</c:v>
                </c:pt>
                <c:pt idx="12">
                  <c:v>14.6923157895</c:v>
                </c:pt>
                <c:pt idx="13">
                  <c:v>14.4374210526</c:v>
                </c:pt>
                <c:pt idx="14">
                  <c:v>14.237368421099999</c:v>
                </c:pt>
                <c:pt idx="15">
                  <c:v>14.292</c:v>
                </c:pt>
                <c:pt idx="16">
                  <c:v>13.579315789500001</c:v>
                </c:pt>
                <c:pt idx="17">
                  <c:v>13.5172105263</c:v>
                </c:pt>
                <c:pt idx="18">
                  <c:v>13.823947368400001</c:v>
                </c:pt>
                <c:pt idx="19">
                  <c:v>14.1266315789</c:v>
                </c:pt>
                <c:pt idx="20">
                  <c:v>14.163736842100001</c:v>
                </c:pt>
                <c:pt idx="21">
                  <c:v>14.8876842105</c:v>
                </c:pt>
                <c:pt idx="22">
                  <c:v>15.2952105263</c:v>
                </c:pt>
                <c:pt idx="23">
                  <c:v>14.447947368399999</c:v>
                </c:pt>
                <c:pt idx="24">
                  <c:v>14.5783684211</c:v>
                </c:pt>
                <c:pt idx="25">
                  <c:v>14.708</c:v>
                </c:pt>
                <c:pt idx="26">
                  <c:v>14.696157894700001</c:v>
                </c:pt>
                <c:pt idx="27">
                  <c:v>14.4727368421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2002-2021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28"/>
                <c:pt idx="0">
                  <c:v>5.3757894737000003</c:v>
                </c:pt>
                <c:pt idx="1">
                  <c:v>5.1665263157999997</c:v>
                </c:pt>
                <c:pt idx="2">
                  <c:v>4.7963684211000004</c:v>
                </c:pt>
                <c:pt idx="3">
                  <c:v>5.3305789474000003</c:v>
                </c:pt>
                <c:pt idx="4">
                  <c:v>5.3728421053000002</c:v>
                </c:pt>
                <c:pt idx="5">
                  <c:v>5.2364736841999999</c:v>
                </c:pt>
                <c:pt idx="6">
                  <c:v>5.0424210526</c:v>
                </c:pt>
                <c:pt idx="7">
                  <c:v>4.8955789473999998</c:v>
                </c:pt>
                <c:pt idx="8">
                  <c:v>4.7573684210999998</c:v>
                </c:pt>
                <c:pt idx="9">
                  <c:v>5.3331578947000002</c:v>
                </c:pt>
                <c:pt idx="10">
                  <c:v>5.1753157894999999</c:v>
                </c:pt>
                <c:pt idx="11">
                  <c:v>5.6445263158000003</c:v>
                </c:pt>
                <c:pt idx="12">
                  <c:v>5.4001052632000004</c:v>
                </c:pt>
                <c:pt idx="13">
                  <c:v>5.6779473683999999</c:v>
                </c:pt>
                <c:pt idx="14">
                  <c:v>5.4720526316000004</c:v>
                </c:pt>
                <c:pt idx="15">
                  <c:v>5.2873157895</c:v>
                </c:pt>
                <c:pt idx="16">
                  <c:v>4.8954736841999997</c:v>
                </c:pt>
                <c:pt idx="17">
                  <c:v>4.9886842104999998</c:v>
                </c:pt>
                <c:pt idx="18">
                  <c:v>5.14</c:v>
                </c:pt>
                <c:pt idx="19">
                  <c:v>5.0534736842000001</c:v>
                </c:pt>
                <c:pt idx="20">
                  <c:v>5.3182105262999997</c:v>
                </c:pt>
                <c:pt idx="21">
                  <c:v>4.8935789474</c:v>
                </c:pt>
                <c:pt idx="22">
                  <c:v>5.4546315788999999</c:v>
                </c:pt>
                <c:pt idx="23">
                  <c:v>5.8929473683999998</c:v>
                </c:pt>
                <c:pt idx="24">
                  <c:v>5.9481578946999996</c:v>
                </c:pt>
                <c:pt idx="25">
                  <c:v>5.8433684211000001</c:v>
                </c:pt>
                <c:pt idx="26">
                  <c:v>5.4882105262999996</c:v>
                </c:pt>
                <c:pt idx="27">
                  <c:v>6.0168421053000003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2022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28"/>
                <c:pt idx="0">
                  <c:v>15.592000000000001</c:v>
                </c:pt>
                <c:pt idx="1">
                  <c:v>19.155000000000001</c:v>
                </c:pt>
                <c:pt idx="2">
                  <c:v>17.704000000000001</c:v>
                </c:pt>
                <c:pt idx="3">
                  <c:v>14.824999999999999</c:v>
                </c:pt>
                <c:pt idx="4">
                  <c:v>14.673</c:v>
                </c:pt>
                <c:pt idx="5">
                  <c:v>14.936</c:v>
                </c:pt>
                <c:pt idx="6">
                  <c:v>16.934999999999999</c:v>
                </c:pt>
                <c:pt idx="7">
                  <c:v>16.914999999999999</c:v>
                </c:pt>
                <c:pt idx="8">
                  <c:v>16.728000000000002</c:v>
                </c:pt>
                <c:pt idx="9">
                  <c:v>16.221</c:v>
                </c:pt>
                <c:pt idx="10">
                  <c:v>16.091000000000001</c:v>
                </c:pt>
                <c:pt idx="11">
                  <c:v>15.002000000000001</c:v>
                </c:pt>
                <c:pt idx="12">
                  <c:v>15.673999999999999</c:v>
                </c:pt>
                <c:pt idx="13">
                  <c:v>14.885999999999999</c:v>
                </c:pt>
                <c:pt idx="14">
                  <c:v>15.663</c:v>
                </c:pt>
                <c:pt idx="15">
                  <c:v>17.399000000000001</c:v>
                </c:pt>
                <c:pt idx="16">
                  <c:v>19.117000000000001</c:v>
                </c:pt>
                <c:pt idx="17">
                  <c:v>18.565000000000001</c:v>
                </c:pt>
                <c:pt idx="18">
                  <c:v>14.282</c:v>
                </c:pt>
                <c:pt idx="19">
                  <c:v>15.919</c:v>
                </c:pt>
                <c:pt idx="20">
                  <c:v>18.507999999999999</c:v>
                </c:pt>
                <c:pt idx="21">
                  <c:v>19.279</c:v>
                </c:pt>
                <c:pt idx="22">
                  <c:v>18.297000000000001</c:v>
                </c:pt>
                <c:pt idx="23">
                  <c:v>16.41</c:v>
                </c:pt>
                <c:pt idx="24">
                  <c:v>14.276999999999999</c:v>
                </c:pt>
                <c:pt idx="25">
                  <c:v>14.377000000000001</c:v>
                </c:pt>
                <c:pt idx="26">
                  <c:v>15.568</c:v>
                </c:pt>
                <c:pt idx="27">
                  <c:v>17.228999999999999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2022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28"/>
                <c:pt idx="0">
                  <c:v>10.462999999999999</c:v>
                </c:pt>
                <c:pt idx="1">
                  <c:v>11.907</c:v>
                </c:pt>
                <c:pt idx="2">
                  <c:v>11.09</c:v>
                </c:pt>
                <c:pt idx="3">
                  <c:v>10.673</c:v>
                </c:pt>
                <c:pt idx="4">
                  <c:v>10.702999999999999</c:v>
                </c:pt>
                <c:pt idx="5">
                  <c:v>9.6170000000000009</c:v>
                </c:pt>
                <c:pt idx="6">
                  <c:v>10.688000000000001</c:v>
                </c:pt>
                <c:pt idx="7">
                  <c:v>10.811999999999999</c:v>
                </c:pt>
                <c:pt idx="8">
                  <c:v>10.977</c:v>
                </c:pt>
                <c:pt idx="9">
                  <c:v>10.381</c:v>
                </c:pt>
                <c:pt idx="10">
                  <c:v>10.923</c:v>
                </c:pt>
                <c:pt idx="11">
                  <c:v>10.605</c:v>
                </c:pt>
                <c:pt idx="12">
                  <c:v>11.238</c:v>
                </c:pt>
                <c:pt idx="13">
                  <c:v>10.824999999999999</c:v>
                </c:pt>
                <c:pt idx="14">
                  <c:v>10.305</c:v>
                </c:pt>
                <c:pt idx="15">
                  <c:v>12.189</c:v>
                </c:pt>
                <c:pt idx="16">
                  <c:v>13.465</c:v>
                </c:pt>
                <c:pt idx="17">
                  <c:v>12.35</c:v>
                </c:pt>
                <c:pt idx="18">
                  <c:v>10.43</c:v>
                </c:pt>
                <c:pt idx="19">
                  <c:v>10.711</c:v>
                </c:pt>
                <c:pt idx="20">
                  <c:v>12.169</c:v>
                </c:pt>
                <c:pt idx="21">
                  <c:v>12.444000000000001</c:v>
                </c:pt>
                <c:pt idx="22">
                  <c:v>11.782</c:v>
                </c:pt>
                <c:pt idx="23">
                  <c:v>11.569000000000001</c:v>
                </c:pt>
                <c:pt idx="24">
                  <c:v>10.997</c:v>
                </c:pt>
                <c:pt idx="25">
                  <c:v>10.417</c:v>
                </c:pt>
                <c:pt idx="26">
                  <c:v>11.532</c:v>
                </c:pt>
                <c:pt idx="27">
                  <c:v>11.936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2022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28"/>
                <c:pt idx="0">
                  <c:v>5.335</c:v>
                </c:pt>
                <c:pt idx="1">
                  <c:v>4.6589999999999998</c:v>
                </c:pt>
                <c:pt idx="2">
                  <c:v>4.476</c:v>
                </c:pt>
                <c:pt idx="3">
                  <c:v>6.5220000000000002</c:v>
                </c:pt>
                <c:pt idx="4">
                  <c:v>6.7320000000000002</c:v>
                </c:pt>
                <c:pt idx="5">
                  <c:v>4.298</c:v>
                </c:pt>
                <c:pt idx="6">
                  <c:v>4.4409999999999998</c:v>
                </c:pt>
                <c:pt idx="7">
                  <c:v>4.7089999999999996</c:v>
                </c:pt>
                <c:pt idx="8">
                  <c:v>5.226</c:v>
                </c:pt>
                <c:pt idx="9">
                  <c:v>4.54</c:v>
                </c:pt>
                <c:pt idx="10">
                  <c:v>5.7549999999999999</c:v>
                </c:pt>
                <c:pt idx="11">
                  <c:v>6.2080000000000002</c:v>
                </c:pt>
                <c:pt idx="12">
                  <c:v>6.8019999999999996</c:v>
                </c:pt>
                <c:pt idx="13">
                  <c:v>6.7640000000000002</c:v>
                </c:pt>
                <c:pt idx="14">
                  <c:v>4.9459999999999997</c:v>
                </c:pt>
                <c:pt idx="15">
                  <c:v>6.98</c:v>
                </c:pt>
                <c:pt idx="16">
                  <c:v>7.8129999999999997</c:v>
                </c:pt>
                <c:pt idx="17">
                  <c:v>6.1349999999999998</c:v>
                </c:pt>
                <c:pt idx="18">
                  <c:v>6.577</c:v>
                </c:pt>
                <c:pt idx="19">
                  <c:v>5.5030000000000001</c:v>
                </c:pt>
                <c:pt idx="20">
                  <c:v>5.8289999999999997</c:v>
                </c:pt>
                <c:pt idx="21">
                  <c:v>5.609</c:v>
                </c:pt>
                <c:pt idx="22">
                  <c:v>5.2670000000000003</c:v>
                </c:pt>
                <c:pt idx="23">
                  <c:v>6.7279999999999998</c:v>
                </c:pt>
                <c:pt idx="24">
                  <c:v>7.7169999999999996</c:v>
                </c:pt>
                <c:pt idx="25">
                  <c:v>6.4569999999999999</c:v>
                </c:pt>
                <c:pt idx="26">
                  <c:v>7.4960000000000004</c:v>
                </c:pt>
                <c:pt idx="27">
                  <c:v>6.6420000000000003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2021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28"/>
                <c:pt idx="0">
                  <c:v>14.712</c:v>
                </c:pt>
                <c:pt idx="1">
                  <c:v>14.132</c:v>
                </c:pt>
                <c:pt idx="2">
                  <c:v>13.499000000000001</c:v>
                </c:pt>
                <c:pt idx="3">
                  <c:v>12.231999999999999</c:v>
                </c:pt>
                <c:pt idx="4">
                  <c:v>11.891</c:v>
                </c:pt>
                <c:pt idx="5">
                  <c:v>11.157</c:v>
                </c:pt>
                <c:pt idx="6">
                  <c:v>9.7370000000000001</c:v>
                </c:pt>
                <c:pt idx="7">
                  <c:v>11.223000000000001</c:v>
                </c:pt>
                <c:pt idx="8">
                  <c:v>10.726000000000001</c:v>
                </c:pt>
                <c:pt idx="9">
                  <c:v>12.016999999999999</c:v>
                </c:pt>
                <c:pt idx="10">
                  <c:v>12.638999999999999</c:v>
                </c:pt>
                <c:pt idx="11">
                  <c:v>12.965999999999999</c:v>
                </c:pt>
                <c:pt idx="12">
                  <c:v>12.246</c:v>
                </c:pt>
                <c:pt idx="13">
                  <c:v>11.443</c:v>
                </c:pt>
                <c:pt idx="14">
                  <c:v>12.404999999999999</c:v>
                </c:pt>
                <c:pt idx="15">
                  <c:v>11.951000000000001</c:v>
                </c:pt>
                <c:pt idx="16">
                  <c:v>11.888999999999999</c:v>
                </c:pt>
                <c:pt idx="17">
                  <c:v>11.743</c:v>
                </c:pt>
                <c:pt idx="18">
                  <c:v>12.032</c:v>
                </c:pt>
                <c:pt idx="19">
                  <c:v>13.117000000000001</c:v>
                </c:pt>
                <c:pt idx="20">
                  <c:v>11.24</c:v>
                </c:pt>
                <c:pt idx="21">
                  <c:v>10.446999999999999</c:v>
                </c:pt>
                <c:pt idx="22">
                  <c:v>11.903</c:v>
                </c:pt>
                <c:pt idx="23">
                  <c:v>13.374000000000001</c:v>
                </c:pt>
                <c:pt idx="24">
                  <c:v>12.01</c:v>
                </c:pt>
                <c:pt idx="25">
                  <c:v>12.46</c:v>
                </c:pt>
                <c:pt idx="26">
                  <c:v>11.813000000000001</c:v>
                </c:pt>
                <c:pt idx="27">
                  <c:v>11.071999999999999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19840.085661852001</c:v>
                </c:pt>
                <c:pt idx="1">
                  <c:v>19808.362302358</c:v>
                </c:pt>
                <c:pt idx="2">
                  <c:v>16160.449329384001</c:v>
                </c:pt>
                <c:pt idx="3">
                  <c:v>17368.389882903</c:v>
                </c:pt>
                <c:pt idx="4">
                  <c:v>18362.470596456002</c:v>
                </c:pt>
                <c:pt idx="5">
                  <c:v>21947.259823193999</c:v>
                </c:pt>
                <c:pt idx="6">
                  <c:v>20745.843456404</c:v>
                </c:pt>
                <c:pt idx="7">
                  <c:v>19374.545052672001</c:v>
                </c:pt>
                <c:pt idx="8">
                  <c:v>19617.864228332</c:v>
                </c:pt>
                <c:pt idx="9">
                  <c:v>19650.360050158</c:v>
                </c:pt>
                <c:pt idx="10">
                  <c:v>21302.170343446</c:v>
                </c:pt>
                <c:pt idx="11">
                  <c:v>22753.503926590001</c:v>
                </c:pt>
                <c:pt idx="12">
                  <c:v>19213.657024913999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19213.657024913999</c:v>
                </c:pt>
                <c:pt idx="1">
                  <c:v>20736.411758639999</c:v>
                </c:pt>
                <c:pt idx="2">
                  <c:v>18910.043666295998</c:v>
                </c:pt>
                <c:pt idx="3">
                  <c:v>19295.299363975999</c:v>
                </c:pt>
                <c:pt idx="4">
                  <c:v>19588.968241727998</c:v>
                </c:pt>
                <c:pt idx="5">
                  <c:v>21538.124156954</c:v>
                </c:pt>
                <c:pt idx="6">
                  <c:v>20648.117359340002</c:v>
                </c:pt>
                <c:pt idx="7">
                  <c:v>19690.687384279001</c:v>
                </c:pt>
                <c:pt idx="8">
                  <c:v>18973.618857361998</c:v>
                </c:pt>
                <c:pt idx="9">
                  <c:v>20261.581416413999</c:v>
                </c:pt>
                <c:pt idx="10">
                  <c:v>20790.594445544</c:v>
                </c:pt>
                <c:pt idx="11">
                  <c:v>21489.274709704001</c:v>
                </c:pt>
                <c:pt idx="12">
                  <c:v>19053.190552028002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2021 </c:v>
                </c:pt>
                <c:pt idx="3">
                  <c:v>2022 </c:v>
                </c:pt>
                <c:pt idx="4">
                  <c:v>feb-22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37385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2021 </c:v>
                </c:pt>
                <c:pt idx="3">
                  <c:v>2022 </c:v>
                </c:pt>
                <c:pt idx="4">
                  <c:v>feb-22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42225</c:v>
                </c:pt>
                <c:pt idx="3">
                  <c:v>37926</c:v>
                </c:pt>
                <c:pt idx="4">
                  <c:v>36291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28"/>
                <c:pt idx="0">
                  <c:v>733.01714830000003</c:v>
                </c:pt>
                <c:pt idx="1">
                  <c:v>723.14727538399995</c:v>
                </c:pt>
                <c:pt idx="2">
                  <c:v>719.83302375799997</c:v>
                </c:pt>
                <c:pt idx="3">
                  <c:v>716.734988004</c:v>
                </c:pt>
                <c:pt idx="4">
                  <c:v>644.20167871000001</c:v>
                </c:pt>
                <c:pt idx="5">
                  <c:v>598.60374161000004</c:v>
                </c:pt>
                <c:pt idx="6">
                  <c:v>706.57279865999999</c:v>
                </c:pt>
                <c:pt idx="7">
                  <c:v>715.84877186999995</c:v>
                </c:pt>
                <c:pt idx="8">
                  <c:v>714.79368772999999</c:v>
                </c:pt>
                <c:pt idx="9">
                  <c:v>721.05778836800005</c:v>
                </c:pt>
                <c:pt idx="10">
                  <c:v>713.59599173000004</c:v>
                </c:pt>
                <c:pt idx="11">
                  <c:v>641.35701417999996</c:v>
                </c:pt>
                <c:pt idx="12">
                  <c:v>598.58494984799995</c:v>
                </c:pt>
                <c:pt idx="13">
                  <c:v>700.63835816000005</c:v>
                </c:pt>
                <c:pt idx="14">
                  <c:v>717.99228300000004</c:v>
                </c:pt>
                <c:pt idx="15">
                  <c:v>717.60334251200004</c:v>
                </c:pt>
                <c:pt idx="16">
                  <c:v>703.82175429599999</c:v>
                </c:pt>
                <c:pt idx="17">
                  <c:v>695.32024100000001</c:v>
                </c:pt>
                <c:pt idx="18">
                  <c:v>639.39809479999997</c:v>
                </c:pt>
                <c:pt idx="19">
                  <c:v>591.59711275999996</c:v>
                </c:pt>
                <c:pt idx="20">
                  <c:v>687.96382552</c:v>
                </c:pt>
                <c:pt idx="21">
                  <c:v>693.73659643999997</c:v>
                </c:pt>
                <c:pt idx="22">
                  <c:v>691.68077700799995</c:v>
                </c:pt>
                <c:pt idx="23">
                  <c:v>696.56513800000005</c:v>
                </c:pt>
                <c:pt idx="24">
                  <c:v>701.02331337999999</c:v>
                </c:pt>
                <c:pt idx="25">
                  <c:v>631.965328</c:v>
                </c:pt>
                <c:pt idx="26">
                  <c:v>581.12783879999995</c:v>
                </c:pt>
                <c:pt idx="27">
                  <c:v>655.40769020000005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28"/>
                <c:pt idx="0">
                  <c:v>35860.366999999998</c:v>
                </c:pt>
                <c:pt idx="1">
                  <c:v>34674.597999999998</c:v>
                </c:pt>
                <c:pt idx="2">
                  <c:v>34672.349000000002</c:v>
                </c:pt>
                <c:pt idx="3">
                  <c:v>33540.619359999997</c:v>
                </c:pt>
                <c:pt idx="4">
                  <c:v>30655.235000000001</c:v>
                </c:pt>
                <c:pt idx="5">
                  <c:v>30449.722000000002</c:v>
                </c:pt>
                <c:pt idx="6">
                  <c:v>34875.902999999998</c:v>
                </c:pt>
                <c:pt idx="7">
                  <c:v>34558.466999999997</c:v>
                </c:pt>
                <c:pt idx="8">
                  <c:v>34648.084000000003</c:v>
                </c:pt>
                <c:pt idx="9">
                  <c:v>34930.161999999997</c:v>
                </c:pt>
                <c:pt idx="10">
                  <c:v>33576.400000000001</c:v>
                </c:pt>
                <c:pt idx="11">
                  <c:v>30656.866000000002</c:v>
                </c:pt>
                <c:pt idx="12">
                  <c:v>30485.021000000001</c:v>
                </c:pt>
                <c:pt idx="13">
                  <c:v>34831.381999999998</c:v>
                </c:pt>
                <c:pt idx="14">
                  <c:v>35192.394</c:v>
                </c:pt>
                <c:pt idx="15">
                  <c:v>34633.028400000003</c:v>
                </c:pt>
                <c:pt idx="16">
                  <c:v>33841.406000000003</c:v>
                </c:pt>
                <c:pt idx="17">
                  <c:v>32740.562000000002</c:v>
                </c:pt>
                <c:pt idx="18">
                  <c:v>30314.234799999998</c:v>
                </c:pt>
                <c:pt idx="19">
                  <c:v>29773.804</c:v>
                </c:pt>
                <c:pt idx="20">
                  <c:v>33772.182999999997</c:v>
                </c:pt>
                <c:pt idx="21">
                  <c:v>33576.707999999999</c:v>
                </c:pt>
                <c:pt idx="22">
                  <c:v>33336.182999999997</c:v>
                </c:pt>
                <c:pt idx="23">
                  <c:v>33766.578999999998</c:v>
                </c:pt>
                <c:pt idx="24">
                  <c:v>33031.394</c:v>
                </c:pt>
                <c:pt idx="25">
                  <c:v>29612.917000000001</c:v>
                </c:pt>
                <c:pt idx="26">
                  <c:v>28755.824400000001</c:v>
                </c:pt>
                <c:pt idx="27">
                  <c:v>32266.6378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0.45567</cdr:x>
      <cdr:y>0.29227</cdr:y>
    </cdr:from>
    <cdr:to>
      <cdr:x>0.62054</cdr:x>
      <cdr:y>0.37412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1769" y="851859"/>
          <a:ext cx="1162086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0.82655</cdr:x>
      <cdr:y>0.71857</cdr:y>
    </cdr:from>
    <cdr:to>
      <cdr:x>0.9806</cdr:x>
      <cdr:y>0.80938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25966" y="2094379"/>
          <a:ext cx="1085822" cy="264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142875</xdr:rowOff>
    </xdr:from>
    <xdr:to>
      <xdr:col>1</xdr:col>
      <xdr:colOff>923925</xdr:colOff>
      <xdr:row>2</xdr:row>
      <xdr:rowOff>152400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0.18006</cdr:x>
      <cdr:y>0.53392</cdr:y>
    </cdr:from>
    <cdr:to>
      <cdr:x>0.53727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317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22 julio (14:43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0.18133</cdr:x>
      <cdr:y>0.47716</cdr:y>
    </cdr:from>
    <cdr:to>
      <cdr:x>0.54303</cdr:x>
      <cdr:y>0.53066</cdr:y>
    </cdr:to>
    <cdr:sp macro="" textlink="Dat_01!$E$185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8154" y="1395307"/>
          <a:ext cx="1412529" cy="156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6CBEDEB-D111-4C97-8052-8AF9EA48D63C}" type="TxLink">
            <a:rPr lang="en-US" sz="800" b="1" i="0" u="none" strike="noStrike">
              <a:solidFill>
                <a:schemeClr val="bg1"/>
              </a:solidFill>
              <a:latin typeface="Segoe UI"/>
              <a:ea typeface="Segoe UI"/>
              <a:cs typeface="Segoe UI"/>
            </a:rPr>
            <a:pPr algn="l" rtl="0">
              <a:defRPr sz="1000"/>
            </a:pPr>
            <a:t>8 enero (14:05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enero (20:10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26" y="525453"/>
          <a:ext cx="1637276" cy="1793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1 febrero (20:23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150495</xdr:rowOff>
    </xdr:from>
    <xdr:to>
      <xdr:col>2</xdr:col>
      <xdr:colOff>893445</xdr:colOff>
      <xdr:row>2</xdr:row>
      <xdr:rowOff>160020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Febrero 2022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198</v>
      </c>
    </row>
    <row r="2" spans="1:2">
      <c r="A2" t="s">
        <v>193</v>
      </c>
    </row>
    <row r="3" spans="1:2">
      <c r="A3" t="s">
        <v>188</v>
      </c>
    </row>
    <row r="4" spans="1:2">
      <c r="A4" t="s">
        <v>189</v>
      </c>
    </row>
    <row r="5" spans="1:2">
      <c r="A5" t="s">
        <v>192</v>
      </c>
    </row>
    <row r="6" spans="1:2">
      <c r="A6" t="s">
        <v>197</v>
      </c>
    </row>
    <row r="7" spans="1:2">
      <c r="A7" t="s">
        <v>191</v>
      </c>
    </row>
    <row r="8" spans="1:2">
      <c r="A8" t="s">
        <v>158</v>
      </c>
    </row>
    <row r="9" spans="1:2">
      <c r="A9" t="s">
        <v>195</v>
      </c>
    </row>
    <row r="10" spans="1:2">
      <c r="A10" t="s">
        <v>159</v>
      </c>
    </row>
    <row r="11" spans="1:2">
      <c r="A11" t="s">
        <v>160</v>
      </c>
    </row>
    <row r="12" spans="1:2">
      <c r="A12" t="s">
        <v>199</v>
      </c>
    </row>
    <row r="13" spans="1:2">
      <c r="A13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Febrero 2022</v>
      </c>
      <c r="L3" s="2"/>
    </row>
    <row r="4" spans="3:12" ht="19.899999999999999" customHeight="1">
      <c r="C4" s="29" t="s">
        <v>30</v>
      </c>
    </row>
    <row r="5" spans="3:12" ht="12.6" customHeight="1"/>
    <row r="7" spans="3:12" ht="12.75" customHeight="1">
      <c r="C7" s="136" t="s">
        <v>7</v>
      </c>
      <c r="E7" s="4"/>
      <c r="F7" s="138" t="str">
        <f>K3</f>
        <v>Febrero 2022</v>
      </c>
      <c r="G7" s="139"/>
      <c r="H7" s="139" t="s">
        <v>1</v>
      </c>
      <c r="I7" s="139"/>
      <c r="J7" s="139" t="s">
        <v>2</v>
      </c>
      <c r="K7" s="139"/>
    </row>
    <row r="8" spans="3:12">
      <c r="C8" s="136"/>
      <c r="E8" s="5"/>
      <c r="F8" s="42" t="s">
        <v>3</v>
      </c>
      <c r="G8" s="46" t="str">
        <f>CONCATENATE("% ",RIGHT(F7,2),"/",RIGHT(F7,2)-1)</f>
        <v>% 22/21</v>
      </c>
      <c r="H8" s="42" t="s">
        <v>3</v>
      </c>
      <c r="I8" s="45" t="str">
        <f>G8</f>
        <v>% 22/21</v>
      </c>
      <c r="J8" s="42" t="s">
        <v>3</v>
      </c>
      <c r="K8" s="45" t="str">
        <f>G8</f>
        <v>% 22/21</v>
      </c>
    </row>
    <row r="9" spans="3:12">
      <c r="C9" s="37"/>
      <c r="E9" s="30" t="s">
        <v>4</v>
      </c>
      <c r="F9" s="31">
        <f>VLOOKUP("Demanda transporte (b.c.)",Dat_01!A4:J29,2,FALSE)/1000</f>
        <v>19053.190552028002</v>
      </c>
      <c r="G9" s="47">
        <f>VLOOKUP("Demanda transporte (b.c.)",Dat_01!A4:J29,4,FALSE)*100</f>
        <v>-0.83516882000000003</v>
      </c>
      <c r="H9" s="31">
        <f>VLOOKUP("Demanda transporte (b.c.)",Dat_01!A4:J29,5,FALSE)/1000</f>
        <v>40542.465261731995</v>
      </c>
      <c r="I9" s="47">
        <f>VLOOKUP("Demanda transporte (b.c.)",Dat_01!A4:J29,7,FALSE)*100</f>
        <v>-3.39478692</v>
      </c>
      <c r="J9" s="31">
        <f>VLOOKUP("Demanda transporte (b.c.)",Dat_01!A4:J29,8,FALSE)/1000</f>
        <v>240975.911912265</v>
      </c>
      <c r="K9" s="47">
        <f>VLOOKUP("Demanda transporte (b.c.)",Dat_01!A4:J29,10,FALSE)*100</f>
        <v>1.9766988999999999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-8.6999999999999994E-2</v>
      </c>
      <c r="H12" s="43"/>
      <c r="I12" s="43">
        <f>Dat_01!H45*100</f>
        <v>0.373</v>
      </c>
      <c r="J12" s="43"/>
      <c r="K12" s="43">
        <f>Dat_01!L45*100</f>
        <v>0.26600000000000001</v>
      </c>
    </row>
    <row r="13" spans="3:12">
      <c r="E13" s="34" t="s">
        <v>26</v>
      </c>
      <c r="F13" s="33"/>
      <c r="G13" s="43">
        <f>Dat_01!E45*100</f>
        <v>-0.44799999999999995</v>
      </c>
      <c r="H13" s="43"/>
      <c r="I13" s="43">
        <f>Dat_01!I45*100</f>
        <v>-1.6480000000000001</v>
      </c>
      <c r="J13" s="43"/>
      <c r="K13" s="43">
        <f>Dat_01!M45*100</f>
        <v>-0.65</v>
      </c>
    </row>
    <row r="14" spans="3:12">
      <c r="E14" s="35" t="s">
        <v>5</v>
      </c>
      <c r="F14" s="36"/>
      <c r="G14" s="44">
        <f>Dat_01!F45*100</f>
        <v>-0.3</v>
      </c>
      <c r="H14" s="44"/>
      <c r="I14" s="44">
        <f>Dat_01!J45*100</f>
        <v>-2.12</v>
      </c>
      <c r="J14" s="44"/>
      <c r="K14" s="44">
        <f>Dat_01!N45*100</f>
        <v>2.3609999999999998</v>
      </c>
    </row>
    <row r="15" spans="3:12">
      <c r="E15" s="140" t="s">
        <v>27</v>
      </c>
      <c r="F15" s="140"/>
      <c r="G15" s="140"/>
      <c r="H15" s="140"/>
      <c r="I15" s="140"/>
      <c r="J15" s="140"/>
      <c r="K15" s="140"/>
    </row>
    <row r="16" spans="3:12" ht="21.75" customHeight="1">
      <c r="E16" s="137" t="s">
        <v>28</v>
      </c>
      <c r="F16" s="137"/>
      <c r="G16" s="137"/>
      <c r="H16" s="137"/>
      <c r="I16" s="137"/>
      <c r="J16" s="137"/>
      <c r="K16" s="137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Febrero 2022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6" t="s">
        <v>98</v>
      </c>
      <c r="E7" s="9"/>
    </row>
    <row r="8" spans="3:11">
      <c r="C8" s="136"/>
      <c r="E8" s="9"/>
      <c r="I8" t="s">
        <v>76</v>
      </c>
    </row>
    <row r="9" spans="3:11">
      <c r="C9" s="136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Febrero 2022</v>
      </c>
    </row>
    <row r="4" spans="3:5" ht="19.899999999999999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6" t="s">
        <v>16</v>
      </c>
      <c r="E7" s="9"/>
    </row>
    <row r="8" spans="3:5">
      <c r="C8" s="136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Febrero 2022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6" t="s">
        <v>18</v>
      </c>
      <c r="E7" s="9"/>
    </row>
    <row r="8" spans="3:11">
      <c r="C8" s="136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workbookViewId="0">
      <selection activeCell="A2" sqref="A2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Febrero 2022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6" t="s">
        <v>21</v>
      </c>
      <c r="D7" s="12"/>
      <c r="E7" s="12"/>
    </row>
    <row r="8" spans="2:5">
      <c r="B8" s="136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Febrero 2022</v>
      </c>
    </row>
    <row r="4" spans="3:27" ht="19.899999999999999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6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6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workbookViewId="0">
      <selection activeCell="B35" sqref="B35:H37"/>
    </sheetView>
  </sheetViews>
  <sheetFormatPr baseColWidth="10" defaultColWidth="11.42578125" defaultRowHeight="11.25" customHeight="1"/>
  <cols>
    <col min="1" max="1" width="2.7109375" style="94" customWidth="1"/>
    <col min="2" max="2" width="16.5703125" style="94" customWidth="1"/>
    <col min="3" max="5" width="11.42578125" style="94"/>
    <col min="6" max="7" width="22.7109375" style="94" customWidth="1"/>
    <col min="8" max="16384" width="11.42578125" style="94"/>
  </cols>
  <sheetData>
    <row r="1" spans="1:16" s="90" customFormat="1" ht="21" customHeight="1">
      <c r="D1" s="91"/>
      <c r="G1" s="18" t="s">
        <v>6</v>
      </c>
    </row>
    <row r="2" spans="1:16" s="90" customFormat="1" ht="15" customHeight="1">
      <c r="D2" s="91"/>
      <c r="G2" s="38" t="str">
        <f>Dat_01!A2</f>
        <v>Febrero 2022</v>
      </c>
    </row>
    <row r="3" spans="1:16" s="90" customFormat="1" ht="20.25" customHeight="1">
      <c r="B3" s="29" t="s">
        <v>30</v>
      </c>
      <c r="D3" s="91"/>
    </row>
    <row r="5" spans="1:16" ht="11.25" customHeight="1">
      <c r="A5" s="92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febrero</v>
      </c>
      <c r="B5" s="93" t="s">
        <v>77</v>
      </c>
    </row>
    <row r="6" spans="1:16" ht="15">
      <c r="A6" s="95">
        <f>YEAR(B7)-1</f>
        <v>2021</v>
      </c>
      <c r="B6" s="96"/>
      <c r="C6" s="96" t="s">
        <v>78</v>
      </c>
      <c r="D6" s="96" t="s">
        <v>79</v>
      </c>
      <c r="E6" s="96" t="s">
        <v>80</v>
      </c>
      <c r="F6" s="97" t="s">
        <v>81</v>
      </c>
      <c r="G6" s="97" t="s">
        <v>82</v>
      </c>
      <c r="H6" s="96" t="s">
        <v>83</v>
      </c>
    </row>
    <row r="7" spans="1:16" ht="11.25" customHeight="1">
      <c r="A7" s="92">
        <v>1</v>
      </c>
      <c r="B7" s="98" t="str">
        <f>Dat_01!A52</f>
        <v>01/02/2022</v>
      </c>
      <c r="C7" s="99">
        <f>Dat_01!B52</f>
        <v>15.592000000000001</v>
      </c>
      <c r="D7" s="99">
        <f>Dat_01!C52</f>
        <v>10.462999999999999</v>
      </c>
      <c r="E7" s="99">
        <f>Dat_01!D52</f>
        <v>5.335</v>
      </c>
      <c r="F7" s="99">
        <f>Dat_01!H52</f>
        <v>5.3757894737000003</v>
      </c>
      <c r="G7" s="99">
        <f>Dat_01!G52</f>
        <v>13.965368421100001</v>
      </c>
      <c r="H7" s="99">
        <f>Dat_01!E52</f>
        <v>14.712</v>
      </c>
    </row>
    <row r="8" spans="1:16" ht="11.25" customHeight="1">
      <c r="A8" s="92">
        <v>2</v>
      </c>
      <c r="B8" s="98" t="str">
        <f>Dat_01!A53</f>
        <v>02/02/2022</v>
      </c>
      <c r="C8" s="99">
        <f>Dat_01!B53</f>
        <v>19.155000000000001</v>
      </c>
      <c r="D8" s="99">
        <f>Dat_01!C53</f>
        <v>11.907</v>
      </c>
      <c r="E8" s="99">
        <f>Dat_01!D53</f>
        <v>4.6589999999999998</v>
      </c>
      <c r="F8" s="99">
        <f>Dat_01!H53</f>
        <v>5.1665263157999997</v>
      </c>
      <c r="G8" s="99">
        <f>Dat_01!G53</f>
        <v>13.4011052632</v>
      </c>
      <c r="H8" s="99">
        <f>Dat_01!E53</f>
        <v>14.132</v>
      </c>
      <c r="J8" s="117"/>
      <c r="K8" s="117"/>
      <c r="L8" s="117"/>
      <c r="M8" s="117"/>
      <c r="N8" s="117"/>
      <c r="O8" s="117"/>
      <c r="P8" s="117"/>
    </row>
    <row r="9" spans="1:16" ht="11.25" customHeight="1">
      <c r="A9" s="92">
        <v>3</v>
      </c>
      <c r="B9" s="98" t="str">
        <f>Dat_01!A54</f>
        <v>03/02/2022</v>
      </c>
      <c r="C9" s="99">
        <f>Dat_01!B54</f>
        <v>17.704000000000001</v>
      </c>
      <c r="D9" s="99">
        <f>Dat_01!C54</f>
        <v>11.09</v>
      </c>
      <c r="E9" s="99">
        <f>Dat_01!D54</f>
        <v>4.476</v>
      </c>
      <c r="F9" s="99">
        <f>Dat_01!H54</f>
        <v>4.7963684211000004</v>
      </c>
      <c r="G9" s="99">
        <f>Dat_01!G54</f>
        <v>13.4515789474</v>
      </c>
      <c r="H9" s="99">
        <f>Dat_01!E54</f>
        <v>13.499000000000001</v>
      </c>
      <c r="J9" s="117"/>
      <c r="K9" s="117"/>
      <c r="L9" s="117"/>
      <c r="M9" s="117"/>
      <c r="N9" s="117"/>
      <c r="O9" s="117"/>
      <c r="P9" s="117"/>
    </row>
    <row r="10" spans="1:16" ht="11.25" customHeight="1">
      <c r="A10" s="92">
        <v>4</v>
      </c>
      <c r="B10" s="98" t="str">
        <f>Dat_01!A55</f>
        <v>04/02/2022</v>
      </c>
      <c r="C10" s="99">
        <f>Dat_01!B55</f>
        <v>14.824999999999999</v>
      </c>
      <c r="D10" s="99">
        <f>Dat_01!C55</f>
        <v>10.673</v>
      </c>
      <c r="E10" s="99">
        <f>Dat_01!D55</f>
        <v>6.5220000000000002</v>
      </c>
      <c r="F10" s="99">
        <f>Dat_01!H55</f>
        <v>5.3305789474000003</v>
      </c>
      <c r="G10" s="99">
        <f>Dat_01!G55</f>
        <v>13.4257894737</v>
      </c>
      <c r="H10" s="99">
        <f>Dat_01!E55</f>
        <v>12.231999999999999</v>
      </c>
      <c r="J10" s="117"/>
      <c r="K10" s="117"/>
      <c r="L10" s="117"/>
      <c r="M10" s="117"/>
      <c r="N10" s="117"/>
      <c r="O10" s="117"/>
      <c r="P10" s="117"/>
    </row>
    <row r="11" spans="1:16" ht="11.25" customHeight="1">
      <c r="A11" s="92">
        <v>5</v>
      </c>
      <c r="B11" s="98" t="str">
        <f>Dat_01!A56</f>
        <v>05/02/2022</v>
      </c>
      <c r="C11" s="99">
        <f>Dat_01!B56</f>
        <v>14.673</v>
      </c>
      <c r="D11" s="99">
        <f>Dat_01!C56</f>
        <v>10.702999999999999</v>
      </c>
      <c r="E11" s="99">
        <f>Dat_01!D56</f>
        <v>6.7320000000000002</v>
      </c>
      <c r="F11" s="99">
        <f>Dat_01!H56</f>
        <v>5.3728421053000002</v>
      </c>
      <c r="G11" s="99">
        <f>Dat_01!G56</f>
        <v>13.753263157899999</v>
      </c>
      <c r="H11" s="99">
        <f>Dat_01!E56</f>
        <v>11.891</v>
      </c>
      <c r="J11" s="117"/>
      <c r="K11" s="117"/>
      <c r="L11" s="117"/>
      <c r="M11" s="117"/>
      <c r="N11" s="117"/>
      <c r="O11" s="117"/>
      <c r="P11" s="117"/>
    </row>
    <row r="12" spans="1:16" ht="11.25" customHeight="1">
      <c r="A12" s="92">
        <v>6</v>
      </c>
      <c r="B12" s="98" t="str">
        <f>Dat_01!A57</f>
        <v>06/02/2022</v>
      </c>
      <c r="C12" s="99">
        <f>Dat_01!B57</f>
        <v>14.936</v>
      </c>
      <c r="D12" s="99">
        <f>Dat_01!C57</f>
        <v>9.6170000000000009</v>
      </c>
      <c r="E12" s="99">
        <f>Dat_01!D57</f>
        <v>4.298</v>
      </c>
      <c r="F12" s="99">
        <f>Dat_01!H57</f>
        <v>5.2364736841999999</v>
      </c>
      <c r="G12" s="99">
        <f>Dat_01!G57</f>
        <v>13.567</v>
      </c>
      <c r="H12" s="99">
        <f>Dat_01!E57</f>
        <v>11.157</v>
      </c>
      <c r="J12" s="117"/>
      <c r="K12" s="117"/>
      <c r="L12" s="117"/>
      <c r="M12" s="117"/>
      <c r="N12" s="117"/>
      <c r="O12" s="117"/>
      <c r="P12" s="117"/>
    </row>
    <row r="13" spans="1:16" ht="11.25" customHeight="1">
      <c r="A13" s="92">
        <v>7</v>
      </c>
      <c r="B13" s="98" t="str">
        <f>Dat_01!A58</f>
        <v>07/02/2022</v>
      </c>
      <c r="C13" s="99">
        <f>Dat_01!B58</f>
        <v>16.934999999999999</v>
      </c>
      <c r="D13" s="99">
        <f>Dat_01!C58</f>
        <v>10.688000000000001</v>
      </c>
      <c r="E13" s="99">
        <f>Dat_01!D58</f>
        <v>4.4409999999999998</v>
      </c>
      <c r="F13" s="99">
        <f>Dat_01!H58</f>
        <v>5.0424210526</v>
      </c>
      <c r="G13" s="99">
        <f>Dat_01!G58</f>
        <v>13.1609473684</v>
      </c>
      <c r="H13" s="99">
        <f>Dat_01!E58</f>
        <v>9.7370000000000001</v>
      </c>
      <c r="J13" s="117"/>
      <c r="K13" s="117"/>
      <c r="L13" s="117"/>
      <c r="M13" s="117"/>
      <c r="N13" s="117"/>
      <c r="O13" s="117"/>
      <c r="P13" s="117"/>
    </row>
    <row r="14" spans="1:16" ht="11.25" customHeight="1">
      <c r="A14" s="92">
        <v>8</v>
      </c>
      <c r="B14" s="98" t="str">
        <f>Dat_01!A59</f>
        <v>08/02/2022</v>
      </c>
      <c r="C14" s="99">
        <f>Dat_01!B59</f>
        <v>16.914999999999999</v>
      </c>
      <c r="D14" s="99">
        <f>Dat_01!C59</f>
        <v>10.811999999999999</v>
      </c>
      <c r="E14" s="99">
        <f>Dat_01!D59</f>
        <v>4.7089999999999996</v>
      </c>
      <c r="F14" s="99">
        <f>Dat_01!H59</f>
        <v>4.8955789473999998</v>
      </c>
      <c r="G14" s="99">
        <f>Dat_01!G59</f>
        <v>13.3267894737</v>
      </c>
      <c r="H14" s="99">
        <f>Dat_01!E59</f>
        <v>11.223000000000001</v>
      </c>
      <c r="J14" s="117"/>
      <c r="K14" s="117"/>
      <c r="L14" s="117"/>
      <c r="M14" s="117"/>
      <c r="N14" s="117"/>
      <c r="O14" s="117"/>
      <c r="P14" s="117"/>
    </row>
    <row r="15" spans="1:16" ht="11.25" customHeight="1">
      <c r="A15" s="92">
        <v>9</v>
      </c>
      <c r="B15" s="98" t="str">
        <f>Dat_01!A60</f>
        <v>09/02/2022</v>
      </c>
      <c r="C15" s="99">
        <f>Dat_01!B60</f>
        <v>16.728000000000002</v>
      </c>
      <c r="D15" s="99">
        <f>Dat_01!C60</f>
        <v>10.977</v>
      </c>
      <c r="E15" s="99">
        <f>Dat_01!D60</f>
        <v>5.226</v>
      </c>
      <c r="F15" s="99">
        <f>Dat_01!H60</f>
        <v>4.7573684210999998</v>
      </c>
      <c r="G15" s="99">
        <f>Dat_01!G60</f>
        <v>13.881052631599999</v>
      </c>
      <c r="H15" s="99">
        <f>Dat_01!E60</f>
        <v>10.726000000000001</v>
      </c>
      <c r="J15" s="117"/>
      <c r="K15" s="117"/>
      <c r="L15" s="117"/>
      <c r="M15" s="117"/>
      <c r="N15" s="117"/>
      <c r="O15" s="117"/>
      <c r="P15" s="117"/>
    </row>
    <row r="16" spans="1:16" ht="11.25" customHeight="1">
      <c r="A16" s="92">
        <v>10</v>
      </c>
      <c r="B16" s="98" t="str">
        <f>Dat_01!A61</f>
        <v>10/02/2022</v>
      </c>
      <c r="C16" s="99">
        <f>Dat_01!B61</f>
        <v>16.221</v>
      </c>
      <c r="D16" s="99">
        <f>Dat_01!C61</f>
        <v>10.381</v>
      </c>
      <c r="E16" s="99">
        <f>Dat_01!D61</f>
        <v>4.54</v>
      </c>
      <c r="F16" s="99">
        <f>Dat_01!H61</f>
        <v>5.3331578947000002</v>
      </c>
      <c r="G16" s="99">
        <f>Dat_01!G61</f>
        <v>14.269263157899999</v>
      </c>
      <c r="H16" s="99">
        <f>Dat_01!E61</f>
        <v>12.016999999999999</v>
      </c>
      <c r="J16" s="117"/>
      <c r="K16" s="117"/>
      <c r="L16" s="117"/>
      <c r="M16" s="117"/>
      <c r="N16" s="117"/>
      <c r="O16" s="117"/>
      <c r="P16" s="117"/>
    </row>
    <row r="17" spans="1:16" ht="11.25" customHeight="1">
      <c r="A17" s="92">
        <v>11</v>
      </c>
      <c r="B17" s="98" t="str">
        <f>Dat_01!A62</f>
        <v>11/02/2022</v>
      </c>
      <c r="C17" s="99">
        <f>Dat_01!B62</f>
        <v>16.091000000000001</v>
      </c>
      <c r="D17" s="99">
        <f>Dat_01!C62</f>
        <v>10.923</v>
      </c>
      <c r="E17" s="99">
        <f>Dat_01!D62</f>
        <v>5.7549999999999999</v>
      </c>
      <c r="F17" s="99">
        <f>Dat_01!H62</f>
        <v>5.1753157894999999</v>
      </c>
      <c r="G17" s="99">
        <f>Dat_01!G62</f>
        <v>14.0291052632</v>
      </c>
      <c r="H17" s="99">
        <f>Dat_01!E62</f>
        <v>12.638999999999999</v>
      </c>
      <c r="J17" s="117"/>
      <c r="K17" s="117"/>
      <c r="L17" s="117"/>
      <c r="M17" s="117"/>
      <c r="N17" s="117"/>
      <c r="O17" s="117"/>
      <c r="P17" s="117"/>
    </row>
    <row r="18" spans="1:16" ht="11.25" customHeight="1">
      <c r="A18" s="92">
        <v>12</v>
      </c>
      <c r="B18" s="98" t="str">
        <f>Dat_01!A63</f>
        <v>12/02/2022</v>
      </c>
      <c r="C18" s="99">
        <f>Dat_01!B63</f>
        <v>15.002000000000001</v>
      </c>
      <c r="D18" s="99">
        <f>Dat_01!C63</f>
        <v>10.605</v>
      </c>
      <c r="E18" s="99">
        <f>Dat_01!D63</f>
        <v>6.2080000000000002</v>
      </c>
      <c r="F18" s="99">
        <f>Dat_01!H63</f>
        <v>5.6445263158000003</v>
      </c>
      <c r="G18" s="99">
        <f>Dat_01!G63</f>
        <v>14.082421052600001</v>
      </c>
      <c r="H18" s="99">
        <f>Dat_01!E63</f>
        <v>12.965999999999999</v>
      </c>
      <c r="J18" s="117"/>
      <c r="K18" s="117"/>
      <c r="L18" s="117"/>
      <c r="M18" s="117"/>
      <c r="N18" s="117"/>
      <c r="O18" s="117"/>
      <c r="P18" s="117"/>
    </row>
    <row r="19" spans="1:16" ht="11.25" customHeight="1">
      <c r="A19" s="92">
        <v>13</v>
      </c>
      <c r="B19" s="98" t="str">
        <f>Dat_01!A64</f>
        <v>13/02/2022</v>
      </c>
      <c r="C19" s="99">
        <f>Dat_01!B64</f>
        <v>15.673999999999999</v>
      </c>
      <c r="D19" s="99">
        <f>Dat_01!C64</f>
        <v>11.238</v>
      </c>
      <c r="E19" s="99">
        <f>Dat_01!D64</f>
        <v>6.8019999999999996</v>
      </c>
      <c r="F19" s="99">
        <f>Dat_01!H64</f>
        <v>5.4001052632000004</v>
      </c>
      <c r="G19" s="99">
        <f>Dat_01!G64</f>
        <v>14.6923157895</v>
      </c>
      <c r="H19" s="99">
        <f>Dat_01!E64</f>
        <v>12.246</v>
      </c>
      <c r="J19" s="117"/>
      <c r="K19" s="117"/>
      <c r="L19" s="117"/>
      <c r="M19" s="117"/>
      <c r="N19" s="117"/>
      <c r="O19" s="117"/>
      <c r="P19" s="117"/>
    </row>
    <row r="20" spans="1:16" ht="11.25" customHeight="1">
      <c r="A20" s="92">
        <v>14</v>
      </c>
      <c r="B20" s="98" t="str">
        <f>Dat_01!A65</f>
        <v>14/02/2022</v>
      </c>
      <c r="C20" s="99">
        <f>Dat_01!B65</f>
        <v>14.885999999999999</v>
      </c>
      <c r="D20" s="99">
        <f>Dat_01!C65</f>
        <v>10.824999999999999</v>
      </c>
      <c r="E20" s="99">
        <f>Dat_01!D65</f>
        <v>6.7640000000000002</v>
      </c>
      <c r="F20" s="99">
        <f>Dat_01!H65</f>
        <v>5.6779473683999999</v>
      </c>
      <c r="G20" s="99">
        <f>Dat_01!G65</f>
        <v>14.4374210526</v>
      </c>
      <c r="H20" s="99">
        <f>Dat_01!E65</f>
        <v>11.443</v>
      </c>
      <c r="J20" s="117"/>
      <c r="K20" s="117"/>
      <c r="L20" s="117"/>
      <c r="M20" s="117"/>
      <c r="N20" s="117"/>
      <c r="O20" s="117"/>
      <c r="P20" s="117"/>
    </row>
    <row r="21" spans="1:16" ht="11.25" customHeight="1">
      <c r="A21" s="92">
        <v>15</v>
      </c>
      <c r="B21" s="98" t="str">
        <f>Dat_01!A66</f>
        <v>15/02/2022</v>
      </c>
      <c r="C21" s="99">
        <f>Dat_01!B66</f>
        <v>15.663</v>
      </c>
      <c r="D21" s="99">
        <f>Dat_01!C66</f>
        <v>10.305</v>
      </c>
      <c r="E21" s="99">
        <f>Dat_01!D66</f>
        <v>4.9459999999999997</v>
      </c>
      <c r="F21" s="99">
        <f>Dat_01!H66</f>
        <v>5.4720526316000004</v>
      </c>
      <c r="G21" s="99">
        <f>Dat_01!G66</f>
        <v>14.237368421099999</v>
      </c>
      <c r="H21" s="99">
        <f>Dat_01!E66</f>
        <v>12.404999999999999</v>
      </c>
      <c r="J21" s="117"/>
      <c r="K21" s="117"/>
      <c r="L21" s="117"/>
      <c r="M21" s="117"/>
      <c r="N21" s="117"/>
      <c r="O21" s="117"/>
      <c r="P21" s="117"/>
    </row>
    <row r="22" spans="1:16" ht="11.25" customHeight="1">
      <c r="A22" s="92">
        <v>16</v>
      </c>
      <c r="B22" s="98" t="str">
        <f>Dat_01!A67</f>
        <v>16/02/2022</v>
      </c>
      <c r="C22" s="99">
        <f>Dat_01!B67</f>
        <v>17.399000000000001</v>
      </c>
      <c r="D22" s="99">
        <f>Dat_01!C67</f>
        <v>12.189</v>
      </c>
      <c r="E22" s="99">
        <f>Dat_01!D67</f>
        <v>6.98</v>
      </c>
      <c r="F22" s="99">
        <f>Dat_01!H67</f>
        <v>5.2873157895</v>
      </c>
      <c r="G22" s="99">
        <f>Dat_01!G67</f>
        <v>14.292</v>
      </c>
      <c r="H22" s="99">
        <f>Dat_01!E67</f>
        <v>11.951000000000001</v>
      </c>
      <c r="J22" s="117"/>
      <c r="K22" s="117"/>
      <c r="L22" s="117"/>
      <c r="M22" s="117"/>
      <c r="N22" s="117"/>
      <c r="O22" s="117"/>
      <c r="P22" s="117"/>
    </row>
    <row r="23" spans="1:16" ht="11.25" customHeight="1">
      <c r="A23" s="92">
        <v>17</v>
      </c>
      <c r="B23" s="98" t="str">
        <f>Dat_01!A68</f>
        <v>17/02/2022</v>
      </c>
      <c r="C23" s="99">
        <f>Dat_01!B68</f>
        <v>19.117000000000001</v>
      </c>
      <c r="D23" s="99">
        <f>Dat_01!C68</f>
        <v>13.465</v>
      </c>
      <c r="E23" s="99">
        <f>Dat_01!D68</f>
        <v>7.8129999999999997</v>
      </c>
      <c r="F23" s="99">
        <f>Dat_01!H68</f>
        <v>4.8954736841999997</v>
      </c>
      <c r="G23" s="99">
        <f>Dat_01!G68</f>
        <v>13.579315789500001</v>
      </c>
      <c r="H23" s="99">
        <f>Dat_01!E68</f>
        <v>11.888999999999999</v>
      </c>
      <c r="J23" s="117"/>
      <c r="K23" s="117"/>
      <c r="L23" s="117"/>
      <c r="M23" s="117"/>
      <c r="N23" s="117"/>
      <c r="O23" s="117"/>
      <c r="P23" s="117"/>
    </row>
    <row r="24" spans="1:16" ht="11.25" customHeight="1">
      <c r="A24" s="92">
        <v>18</v>
      </c>
      <c r="B24" s="98" t="str">
        <f>Dat_01!A69</f>
        <v>18/02/2022</v>
      </c>
      <c r="C24" s="99">
        <f>Dat_01!B69</f>
        <v>18.565000000000001</v>
      </c>
      <c r="D24" s="99">
        <f>Dat_01!C69</f>
        <v>12.35</v>
      </c>
      <c r="E24" s="99">
        <f>Dat_01!D69</f>
        <v>6.1349999999999998</v>
      </c>
      <c r="F24" s="99">
        <f>Dat_01!H69</f>
        <v>4.9886842104999998</v>
      </c>
      <c r="G24" s="99">
        <f>Dat_01!G69</f>
        <v>13.5172105263</v>
      </c>
      <c r="H24" s="99">
        <f>Dat_01!E69</f>
        <v>11.743</v>
      </c>
      <c r="J24" s="117"/>
      <c r="K24" s="117"/>
      <c r="L24" s="117"/>
      <c r="M24" s="117"/>
      <c r="N24" s="117"/>
      <c r="O24" s="117"/>
      <c r="P24" s="117"/>
    </row>
    <row r="25" spans="1:16" ht="11.25" customHeight="1">
      <c r="A25" s="92">
        <v>19</v>
      </c>
      <c r="B25" s="98" t="str">
        <f>Dat_01!A70</f>
        <v>19/02/2022</v>
      </c>
      <c r="C25" s="99">
        <f>Dat_01!B70</f>
        <v>14.282</v>
      </c>
      <c r="D25" s="99">
        <f>Dat_01!C70</f>
        <v>10.43</v>
      </c>
      <c r="E25" s="99">
        <f>Dat_01!D70</f>
        <v>6.577</v>
      </c>
      <c r="F25" s="99">
        <f>Dat_01!H70</f>
        <v>5.14</v>
      </c>
      <c r="G25" s="99">
        <f>Dat_01!G70</f>
        <v>13.823947368400001</v>
      </c>
      <c r="H25" s="99">
        <f>Dat_01!E70</f>
        <v>12.032</v>
      </c>
      <c r="J25" s="117"/>
      <c r="K25" s="117"/>
      <c r="L25" s="117"/>
      <c r="M25" s="117"/>
      <c r="N25" s="117"/>
      <c r="O25" s="117"/>
      <c r="P25" s="117"/>
    </row>
    <row r="26" spans="1:16" ht="11.25" customHeight="1">
      <c r="A26" s="92">
        <v>20</v>
      </c>
      <c r="B26" s="98" t="str">
        <f>Dat_01!A71</f>
        <v>20/02/2022</v>
      </c>
      <c r="C26" s="99">
        <f>Dat_01!B71</f>
        <v>15.919</v>
      </c>
      <c r="D26" s="99">
        <f>Dat_01!C71</f>
        <v>10.711</v>
      </c>
      <c r="E26" s="99">
        <f>Dat_01!D71</f>
        <v>5.5030000000000001</v>
      </c>
      <c r="F26" s="99">
        <f>Dat_01!H71</f>
        <v>5.0534736842000001</v>
      </c>
      <c r="G26" s="99">
        <f>Dat_01!G71</f>
        <v>14.1266315789</v>
      </c>
      <c r="H26" s="99">
        <f>Dat_01!E71</f>
        <v>13.117000000000001</v>
      </c>
      <c r="J26" s="117"/>
      <c r="K26" s="117"/>
      <c r="L26" s="117"/>
      <c r="M26" s="117"/>
      <c r="N26" s="117"/>
      <c r="O26" s="117"/>
      <c r="P26" s="117"/>
    </row>
    <row r="27" spans="1:16" ht="11.25" customHeight="1">
      <c r="A27" s="92">
        <v>21</v>
      </c>
      <c r="B27" s="98" t="str">
        <f>Dat_01!A72</f>
        <v>21/02/2022</v>
      </c>
      <c r="C27" s="99">
        <f>Dat_01!B72</f>
        <v>18.507999999999999</v>
      </c>
      <c r="D27" s="99">
        <f>Dat_01!C72</f>
        <v>12.169</v>
      </c>
      <c r="E27" s="99">
        <f>Dat_01!D72</f>
        <v>5.8289999999999997</v>
      </c>
      <c r="F27" s="99">
        <f>Dat_01!H72</f>
        <v>5.3182105262999997</v>
      </c>
      <c r="G27" s="99">
        <f>Dat_01!G72</f>
        <v>14.163736842100001</v>
      </c>
      <c r="H27" s="99">
        <f>Dat_01!E72</f>
        <v>11.24</v>
      </c>
      <c r="J27" s="117"/>
      <c r="K27" s="117"/>
      <c r="L27" s="117"/>
      <c r="M27" s="117"/>
      <c r="N27" s="117"/>
      <c r="O27" s="117"/>
      <c r="P27" s="117"/>
    </row>
    <row r="28" spans="1:16" ht="11.25" customHeight="1">
      <c r="A28" s="92">
        <v>22</v>
      </c>
      <c r="B28" s="98" t="str">
        <f>Dat_01!A73</f>
        <v>22/02/2022</v>
      </c>
      <c r="C28" s="99">
        <f>Dat_01!B73</f>
        <v>19.279</v>
      </c>
      <c r="D28" s="99">
        <f>Dat_01!C73</f>
        <v>12.444000000000001</v>
      </c>
      <c r="E28" s="99">
        <f>Dat_01!D73</f>
        <v>5.609</v>
      </c>
      <c r="F28" s="99">
        <f>Dat_01!H73</f>
        <v>4.8935789474</v>
      </c>
      <c r="G28" s="99">
        <f>Dat_01!G73</f>
        <v>14.8876842105</v>
      </c>
      <c r="H28" s="99">
        <f>Dat_01!E73</f>
        <v>10.446999999999999</v>
      </c>
      <c r="J28" s="117"/>
      <c r="K28" s="117"/>
      <c r="L28" s="117"/>
      <c r="M28" s="117"/>
      <c r="N28" s="117"/>
      <c r="O28" s="117"/>
      <c r="P28" s="117"/>
    </row>
    <row r="29" spans="1:16" ht="11.25" customHeight="1">
      <c r="A29" s="92">
        <v>23</v>
      </c>
      <c r="B29" s="98" t="str">
        <f>Dat_01!A74</f>
        <v>23/02/2022</v>
      </c>
      <c r="C29" s="99">
        <f>Dat_01!B74</f>
        <v>18.297000000000001</v>
      </c>
      <c r="D29" s="99">
        <f>Dat_01!C74</f>
        <v>11.782</v>
      </c>
      <c r="E29" s="99">
        <f>Dat_01!D74</f>
        <v>5.2670000000000003</v>
      </c>
      <c r="F29" s="99">
        <f>Dat_01!H74</f>
        <v>5.4546315788999999</v>
      </c>
      <c r="G29" s="99">
        <f>Dat_01!G74</f>
        <v>15.2952105263</v>
      </c>
      <c r="H29" s="99">
        <f>Dat_01!E74</f>
        <v>11.903</v>
      </c>
      <c r="J29" s="117"/>
      <c r="K29" s="117"/>
      <c r="L29" s="117"/>
      <c r="M29" s="117"/>
      <c r="N29" s="117"/>
      <c r="O29" s="117"/>
      <c r="P29" s="117"/>
    </row>
    <row r="30" spans="1:16" ht="11.25" customHeight="1">
      <c r="A30" s="92">
        <v>24</v>
      </c>
      <c r="B30" s="98" t="str">
        <f>Dat_01!A75</f>
        <v>24/02/2022</v>
      </c>
      <c r="C30" s="99">
        <f>Dat_01!B75</f>
        <v>16.41</v>
      </c>
      <c r="D30" s="99">
        <f>Dat_01!C75</f>
        <v>11.569000000000001</v>
      </c>
      <c r="E30" s="99">
        <f>Dat_01!D75</f>
        <v>6.7279999999999998</v>
      </c>
      <c r="F30" s="99">
        <f>Dat_01!H75</f>
        <v>5.8929473683999998</v>
      </c>
      <c r="G30" s="99">
        <f>Dat_01!G75</f>
        <v>14.447947368399999</v>
      </c>
      <c r="H30" s="99">
        <f>Dat_01!E75</f>
        <v>13.374000000000001</v>
      </c>
      <c r="J30" s="117"/>
      <c r="K30" s="117"/>
      <c r="L30" s="117"/>
      <c r="M30" s="117"/>
      <c r="N30" s="117"/>
      <c r="O30" s="117"/>
      <c r="P30" s="117"/>
    </row>
    <row r="31" spans="1:16" ht="11.25" customHeight="1">
      <c r="A31" s="92">
        <v>25</v>
      </c>
      <c r="B31" s="98" t="str">
        <f>Dat_01!A76</f>
        <v>25/02/2022</v>
      </c>
      <c r="C31" s="99">
        <f>Dat_01!B76</f>
        <v>14.276999999999999</v>
      </c>
      <c r="D31" s="99">
        <f>Dat_01!C76</f>
        <v>10.997</v>
      </c>
      <c r="E31" s="99">
        <f>Dat_01!D76</f>
        <v>7.7169999999999996</v>
      </c>
      <c r="F31" s="99">
        <f>Dat_01!H76</f>
        <v>5.9481578946999996</v>
      </c>
      <c r="G31" s="99">
        <f>Dat_01!G76</f>
        <v>14.5783684211</v>
      </c>
      <c r="H31" s="99">
        <f>Dat_01!E76</f>
        <v>12.01</v>
      </c>
      <c r="J31" s="117"/>
      <c r="K31" s="117"/>
      <c r="L31" s="117"/>
      <c r="M31" s="117"/>
      <c r="N31" s="117"/>
      <c r="O31" s="117"/>
      <c r="P31" s="117"/>
    </row>
    <row r="32" spans="1:16" ht="11.25" customHeight="1">
      <c r="A32" s="92">
        <v>26</v>
      </c>
      <c r="B32" s="98" t="str">
        <f>Dat_01!A77</f>
        <v>26/02/2022</v>
      </c>
      <c r="C32" s="99">
        <f>Dat_01!B77</f>
        <v>14.377000000000001</v>
      </c>
      <c r="D32" s="99">
        <f>Dat_01!C77</f>
        <v>10.417</v>
      </c>
      <c r="E32" s="99">
        <f>Dat_01!D77</f>
        <v>6.4569999999999999</v>
      </c>
      <c r="F32" s="99">
        <f>Dat_01!H77</f>
        <v>5.8433684211000001</v>
      </c>
      <c r="G32" s="99">
        <f>Dat_01!G77</f>
        <v>14.708</v>
      </c>
      <c r="H32" s="99">
        <f>Dat_01!E77</f>
        <v>12.46</v>
      </c>
      <c r="J32" s="117"/>
      <c r="K32" s="117"/>
      <c r="L32" s="117"/>
      <c r="M32" s="117"/>
      <c r="N32" s="117"/>
      <c r="O32" s="117"/>
      <c r="P32" s="117"/>
    </row>
    <row r="33" spans="1:16" ht="11.25" customHeight="1">
      <c r="A33" s="92">
        <v>27</v>
      </c>
      <c r="B33" s="98" t="str">
        <f>Dat_01!A78</f>
        <v>27/02/2022</v>
      </c>
      <c r="C33" s="99">
        <f>Dat_01!B78</f>
        <v>15.568</v>
      </c>
      <c r="D33" s="99">
        <f>Dat_01!C78</f>
        <v>11.532</v>
      </c>
      <c r="E33" s="99">
        <f>Dat_01!D78</f>
        <v>7.4960000000000004</v>
      </c>
      <c r="F33" s="99">
        <f>Dat_01!H78</f>
        <v>5.4882105262999996</v>
      </c>
      <c r="G33" s="99">
        <f>Dat_01!G78</f>
        <v>14.696157894700001</v>
      </c>
      <c r="H33" s="99">
        <f>Dat_01!E78</f>
        <v>11.813000000000001</v>
      </c>
      <c r="J33" s="117"/>
      <c r="K33" s="117"/>
      <c r="L33" s="117"/>
      <c r="M33" s="117"/>
      <c r="N33" s="117"/>
      <c r="O33" s="117"/>
      <c r="P33" s="117"/>
    </row>
    <row r="34" spans="1:16" ht="11.25" customHeight="1">
      <c r="A34" s="92">
        <v>28</v>
      </c>
      <c r="B34" s="98" t="str">
        <f>Dat_01!A79</f>
        <v>28/02/2022</v>
      </c>
      <c r="C34" s="99">
        <f>Dat_01!B79</f>
        <v>17.228999999999999</v>
      </c>
      <c r="D34" s="99">
        <f>Dat_01!C79</f>
        <v>11.936</v>
      </c>
      <c r="E34" s="99">
        <f>Dat_01!D79</f>
        <v>6.6420000000000003</v>
      </c>
      <c r="F34" s="99">
        <f>Dat_01!H79</f>
        <v>6.0168421053000003</v>
      </c>
      <c r="G34" s="99">
        <f>Dat_01!G79</f>
        <v>14.4727368421</v>
      </c>
      <c r="H34" s="99">
        <f>Dat_01!E79</f>
        <v>11.071999999999999</v>
      </c>
      <c r="J34" s="117"/>
      <c r="K34" s="117"/>
      <c r="L34" s="117"/>
      <c r="M34" s="117"/>
      <c r="N34" s="117"/>
      <c r="O34" s="117"/>
      <c r="P34" s="117"/>
    </row>
    <row r="35" spans="1:16" ht="11.25" customHeight="1">
      <c r="A35" s="92">
        <v>29</v>
      </c>
      <c r="B35" s="98"/>
      <c r="C35" s="99"/>
      <c r="D35" s="99"/>
      <c r="E35" s="99"/>
      <c r="F35" s="99"/>
      <c r="G35" s="99"/>
      <c r="H35" s="99"/>
      <c r="J35" s="117"/>
      <c r="K35" s="117"/>
      <c r="L35" s="117"/>
      <c r="M35" s="117"/>
      <c r="N35" s="117"/>
      <c r="O35" s="117"/>
      <c r="P35" s="117"/>
    </row>
    <row r="36" spans="1:16" ht="11.25" customHeight="1">
      <c r="A36" s="92">
        <v>30</v>
      </c>
      <c r="B36" s="98"/>
      <c r="C36" s="99"/>
      <c r="D36" s="99"/>
      <c r="E36" s="99"/>
      <c r="F36" s="99"/>
      <c r="G36" s="99"/>
      <c r="H36" s="99"/>
      <c r="J36" s="117"/>
      <c r="K36" s="117"/>
      <c r="L36" s="117"/>
      <c r="M36" s="117"/>
      <c r="N36" s="117"/>
      <c r="O36" s="117"/>
      <c r="P36" s="117"/>
    </row>
    <row r="37" spans="1:16" ht="11.25" customHeight="1">
      <c r="A37" s="92">
        <v>31</v>
      </c>
      <c r="B37" s="98"/>
      <c r="C37" s="99"/>
      <c r="D37" s="99"/>
      <c r="E37" s="99"/>
      <c r="F37" s="99"/>
      <c r="G37" s="99"/>
      <c r="H37" s="99"/>
      <c r="J37" s="117"/>
      <c r="K37" s="117"/>
      <c r="L37" s="117"/>
      <c r="M37" s="117"/>
      <c r="N37" s="117"/>
      <c r="O37" s="117"/>
      <c r="P37" s="117"/>
    </row>
    <row r="38" spans="1:16" ht="11.25" customHeight="1">
      <c r="A38" s="92"/>
      <c r="B38" s="100" t="s">
        <v>84</v>
      </c>
      <c r="C38" s="101">
        <f>AVERAGE(C7:C37)</f>
        <v>16.436678571428569</v>
      </c>
      <c r="D38" s="101">
        <f>AVERAGE(D7:D37)</f>
        <v>11.185642857142856</v>
      </c>
      <c r="E38" s="101">
        <f t="shared" ref="E38:F38" si="0">AVERAGE(E7:E37)</f>
        <v>5.9345000000000008</v>
      </c>
      <c r="F38" s="101">
        <f t="shared" si="0"/>
        <v>5.3177838345928574</v>
      </c>
      <c r="G38" s="101">
        <f>AVERAGE(G7:G37)</f>
        <v>14.081062030078572</v>
      </c>
      <c r="H38" s="101">
        <f>AVERAGE(H7:H37)</f>
        <v>12.074142857142858</v>
      </c>
      <c r="J38" s="117"/>
      <c r="K38" s="117"/>
      <c r="L38" s="117"/>
      <c r="M38" s="117"/>
      <c r="N38" s="117"/>
      <c r="O38" s="117"/>
      <c r="P38" s="117"/>
    </row>
    <row r="39" spans="1:16" ht="11.25" customHeight="1">
      <c r="C39" s="102"/>
    </row>
    <row r="40" spans="1:16" ht="11.25" customHeight="1">
      <c r="B40" s="93" t="s">
        <v>85</v>
      </c>
    </row>
    <row r="41" spans="1:16" ht="34.5" customHeight="1">
      <c r="B41" s="96"/>
      <c r="C41" s="97" t="s">
        <v>75</v>
      </c>
    </row>
    <row r="42" spans="1:16" ht="11.25" customHeight="1">
      <c r="A42" s="103" t="s">
        <v>86</v>
      </c>
      <c r="B42" s="98">
        <v>42613</v>
      </c>
      <c r="C42" s="104">
        <f>Dat_01!B94</f>
        <v>20745.843456404</v>
      </c>
    </row>
    <row r="43" spans="1:16" ht="11.25" customHeight="1">
      <c r="A43" s="103" t="s">
        <v>87</v>
      </c>
      <c r="B43" s="98">
        <v>42643</v>
      </c>
      <c r="C43" s="104">
        <f>Dat_01!B95</f>
        <v>19374.545052672001</v>
      </c>
    </row>
    <row r="44" spans="1:16" ht="11.25" customHeight="1">
      <c r="A44" s="103" t="s">
        <v>88</v>
      </c>
      <c r="B44" s="98">
        <v>42674</v>
      </c>
      <c r="C44" s="104">
        <f>Dat_01!B96</f>
        <v>19617.864228332</v>
      </c>
    </row>
    <row r="45" spans="1:16" ht="11.25" customHeight="1">
      <c r="A45" s="103" t="s">
        <v>89</v>
      </c>
      <c r="B45" s="98">
        <v>42704</v>
      </c>
      <c r="C45" s="104">
        <f>Dat_01!B97</f>
        <v>19650.360050158</v>
      </c>
    </row>
    <row r="46" spans="1:16" ht="11.25" customHeight="1">
      <c r="A46" s="103" t="s">
        <v>90</v>
      </c>
      <c r="B46" s="98">
        <v>42735</v>
      </c>
      <c r="C46" s="104">
        <f>Dat_01!B98</f>
        <v>21302.170343446</v>
      </c>
    </row>
    <row r="47" spans="1:16" ht="11.25" customHeight="1">
      <c r="A47" s="103" t="s">
        <v>91</v>
      </c>
      <c r="B47" s="98">
        <v>42766</v>
      </c>
      <c r="C47" s="104">
        <f>Dat_01!B99</f>
        <v>22753.503926590001</v>
      </c>
    </row>
    <row r="48" spans="1:16" ht="11.25" customHeight="1">
      <c r="A48" s="103" t="s">
        <v>92</v>
      </c>
      <c r="B48" s="98">
        <v>42794</v>
      </c>
      <c r="C48" s="104">
        <f>Dat_01!B100</f>
        <v>19213.657024913999</v>
      </c>
    </row>
    <row r="49" spans="1:3" ht="11.25" customHeight="1">
      <c r="A49" s="103" t="s">
        <v>93</v>
      </c>
      <c r="B49" s="98">
        <v>42825</v>
      </c>
      <c r="C49" s="104">
        <f>Dat_01!B101</f>
        <v>20736.411758639999</v>
      </c>
    </row>
    <row r="50" spans="1:3" ht="11.25" customHeight="1">
      <c r="A50" s="103" t="s">
        <v>94</v>
      </c>
      <c r="B50" s="98">
        <v>42855</v>
      </c>
      <c r="C50" s="104">
        <f>Dat_01!B102</f>
        <v>18910.043666295998</v>
      </c>
    </row>
    <row r="51" spans="1:3" ht="11.25" customHeight="1">
      <c r="A51" s="103" t="s">
        <v>87</v>
      </c>
      <c r="B51" s="98">
        <v>42886</v>
      </c>
      <c r="C51" s="104">
        <f>Dat_01!B103</f>
        <v>19295.299363975999</v>
      </c>
    </row>
    <row r="52" spans="1:3" ht="11.25" customHeight="1">
      <c r="A52" s="103" t="s">
        <v>94</v>
      </c>
      <c r="B52" s="98">
        <v>42916</v>
      </c>
      <c r="C52" s="104">
        <f>Dat_01!B104</f>
        <v>19588.968241727998</v>
      </c>
    </row>
    <row r="53" spans="1:3" ht="11.25" customHeight="1">
      <c r="A53" s="103" t="s">
        <v>86</v>
      </c>
      <c r="B53" s="98">
        <v>42947</v>
      </c>
      <c r="C53" s="104">
        <f>Dat_01!B105</f>
        <v>21538.124156954</v>
      </c>
    </row>
    <row r="54" spans="1:3" ht="11.25" customHeight="1">
      <c r="A54" s="103" t="s">
        <v>86</v>
      </c>
      <c r="B54" s="98">
        <v>42978</v>
      </c>
      <c r="C54" s="104">
        <f>Dat_01!B106</f>
        <v>20648.117359340002</v>
      </c>
    </row>
    <row r="55" spans="1:3" ht="11.25" customHeight="1">
      <c r="A55" s="103" t="s">
        <v>87</v>
      </c>
      <c r="B55" s="98">
        <v>43008</v>
      </c>
      <c r="C55" s="104">
        <f>Dat_01!B107</f>
        <v>19690.687384279001</v>
      </c>
    </row>
    <row r="56" spans="1:3" ht="11.25" customHeight="1">
      <c r="A56" s="103" t="s">
        <v>88</v>
      </c>
      <c r="B56" s="98">
        <v>43039</v>
      </c>
      <c r="C56" s="104">
        <f>Dat_01!B108</f>
        <v>18973.618857361998</v>
      </c>
    </row>
    <row r="57" spans="1:3" ht="11.25" customHeight="1">
      <c r="A57" s="103" t="s">
        <v>89</v>
      </c>
      <c r="B57" s="98">
        <v>43069</v>
      </c>
      <c r="C57" s="104">
        <f>Dat_01!B109</f>
        <v>20261.581416413999</v>
      </c>
    </row>
    <row r="58" spans="1:3" ht="11.25" customHeight="1">
      <c r="A58" s="103" t="s">
        <v>90</v>
      </c>
      <c r="B58" s="98">
        <v>43100</v>
      </c>
      <c r="C58" s="104">
        <f>Dat_01!B110</f>
        <v>20790.594445544</v>
      </c>
    </row>
    <row r="59" spans="1:3" ht="11.25" customHeight="1">
      <c r="A59" s="103" t="s">
        <v>91</v>
      </c>
      <c r="B59" s="98">
        <v>43131</v>
      </c>
      <c r="C59" s="104">
        <f>Dat_01!B111</f>
        <v>21489.274709704001</v>
      </c>
    </row>
    <row r="60" spans="1:3" ht="11.25" customHeight="1">
      <c r="A60" s="103" t="s">
        <v>92</v>
      </c>
      <c r="B60" s="98">
        <v>43159</v>
      </c>
      <c r="C60" s="104">
        <f>Dat_01!B112</f>
        <v>19053.190552028002</v>
      </c>
    </row>
    <row r="61" spans="1:3" ht="11.25" customHeight="1">
      <c r="A61" s="103" t="s">
        <v>93</v>
      </c>
      <c r="B61" s="98">
        <v>43190</v>
      </c>
      <c r="C61" s="104">
        <f>Dat_01!B113</f>
        <v>6074.0391</v>
      </c>
    </row>
    <row r="62" spans="1:3" ht="11.25" customHeight="1">
      <c r="A62" s="103" t="s">
        <v>94</v>
      </c>
      <c r="B62" s="98">
        <v>43220</v>
      </c>
      <c r="C62" s="104">
        <f>Dat_01!B114</f>
        <v>0</v>
      </c>
    </row>
    <row r="63" spans="1:3" ht="11.25" customHeight="1">
      <c r="A63" s="103" t="s">
        <v>87</v>
      </c>
      <c r="B63" s="98">
        <v>43251</v>
      </c>
      <c r="C63" s="104">
        <f>Dat_01!B115</f>
        <v>0</v>
      </c>
    </row>
    <row r="64" spans="1:3" ht="11.25" customHeight="1">
      <c r="A64" s="103" t="s">
        <v>94</v>
      </c>
      <c r="B64" s="98">
        <v>43281</v>
      </c>
      <c r="C64" s="104">
        <f>Dat_01!B116</f>
        <v>0</v>
      </c>
    </row>
    <row r="65" spans="1:4" ht="11.25" customHeight="1">
      <c r="A65" s="103" t="s">
        <v>86</v>
      </c>
      <c r="B65" s="98">
        <v>43312</v>
      </c>
      <c r="C65" s="104">
        <f>Dat_01!B117</f>
        <v>0</v>
      </c>
    </row>
    <row r="66" spans="1:4" ht="11.25" customHeight="1">
      <c r="A66" s="103" t="s">
        <v>86</v>
      </c>
      <c r="B66" s="105">
        <v>43343</v>
      </c>
      <c r="C66" s="106">
        <f>Dat_01!B118</f>
        <v>0</v>
      </c>
    </row>
    <row r="68" spans="1:4" ht="11.25" customHeight="1">
      <c r="B68" s="93" t="s">
        <v>10</v>
      </c>
    </row>
    <row r="69" spans="1:4" ht="45.75" customHeight="1">
      <c r="B69" s="96" t="s">
        <v>95</v>
      </c>
      <c r="C69" s="97" t="s">
        <v>9</v>
      </c>
      <c r="D69" s="97" t="s">
        <v>8</v>
      </c>
    </row>
    <row r="70" spans="1:4" ht="11.25" customHeight="1">
      <c r="A70" s="92">
        <v>1</v>
      </c>
      <c r="B70" s="98" t="str">
        <f>Dat_01!A129</f>
        <v>01/02/2022</v>
      </c>
      <c r="C70" s="104">
        <f>Dat_01!B129</f>
        <v>35860.366999999998</v>
      </c>
      <c r="D70" s="104">
        <f>Dat_01!D129</f>
        <v>733.01714830000003</v>
      </c>
    </row>
    <row r="71" spans="1:4" ht="11.25" customHeight="1">
      <c r="A71" s="92">
        <v>2</v>
      </c>
      <c r="B71" s="98" t="str">
        <f>Dat_01!A130</f>
        <v>02/02/2022</v>
      </c>
      <c r="C71" s="104">
        <f>Dat_01!B130</f>
        <v>34674.597999999998</v>
      </c>
      <c r="D71" s="104">
        <f>Dat_01!D130</f>
        <v>723.14727538399995</v>
      </c>
    </row>
    <row r="72" spans="1:4" ht="11.25" customHeight="1">
      <c r="A72" s="92">
        <v>3</v>
      </c>
      <c r="B72" s="98" t="str">
        <f>Dat_01!A131</f>
        <v>03/02/2022</v>
      </c>
      <c r="C72" s="104">
        <f>Dat_01!B131</f>
        <v>34672.349000000002</v>
      </c>
      <c r="D72" s="104">
        <f>Dat_01!D131</f>
        <v>719.83302375799997</v>
      </c>
    </row>
    <row r="73" spans="1:4" ht="11.25" customHeight="1">
      <c r="A73" s="92">
        <v>4</v>
      </c>
      <c r="B73" s="98" t="str">
        <f>Dat_01!A132</f>
        <v>04/02/2022</v>
      </c>
      <c r="C73" s="104">
        <f>Dat_01!B132</f>
        <v>33540.619359999997</v>
      </c>
      <c r="D73" s="104">
        <f>Dat_01!D132</f>
        <v>716.734988004</v>
      </c>
    </row>
    <row r="74" spans="1:4" ht="11.25" customHeight="1">
      <c r="A74" s="92">
        <v>5</v>
      </c>
      <c r="B74" s="98" t="str">
        <f>Dat_01!A133</f>
        <v>05/02/2022</v>
      </c>
      <c r="C74" s="104">
        <f>Dat_01!B133</f>
        <v>30655.235000000001</v>
      </c>
      <c r="D74" s="104">
        <f>Dat_01!D133</f>
        <v>644.20167871000001</v>
      </c>
    </row>
    <row r="75" spans="1:4" ht="11.25" customHeight="1">
      <c r="A75" s="92">
        <v>6</v>
      </c>
      <c r="B75" s="98" t="str">
        <f>Dat_01!A134</f>
        <v>06/02/2022</v>
      </c>
      <c r="C75" s="104">
        <f>Dat_01!B134</f>
        <v>30449.722000000002</v>
      </c>
      <c r="D75" s="104">
        <f>Dat_01!D134</f>
        <v>598.60374161000004</v>
      </c>
    </row>
    <row r="76" spans="1:4" ht="11.25" customHeight="1">
      <c r="A76" s="92">
        <v>7</v>
      </c>
      <c r="B76" s="98" t="str">
        <f>Dat_01!A135</f>
        <v>07/02/2022</v>
      </c>
      <c r="C76" s="104">
        <f>Dat_01!B135</f>
        <v>34875.902999999998</v>
      </c>
      <c r="D76" s="104">
        <f>Dat_01!D135</f>
        <v>706.57279865999999</v>
      </c>
    </row>
    <row r="77" spans="1:4" ht="11.25" customHeight="1">
      <c r="A77" s="92">
        <v>8</v>
      </c>
      <c r="B77" s="98" t="str">
        <f>Dat_01!A136</f>
        <v>08/02/2022</v>
      </c>
      <c r="C77" s="104">
        <f>Dat_01!B136</f>
        <v>34558.466999999997</v>
      </c>
      <c r="D77" s="104">
        <f>Dat_01!D136</f>
        <v>715.84877186999995</v>
      </c>
    </row>
    <row r="78" spans="1:4" ht="11.25" customHeight="1">
      <c r="A78" s="92">
        <v>9</v>
      </c>
      <c r="B78" s="98" t="str">
        <f>Dat_01!A137</f>
        <v>09/02/2022</v>
      </c>
      <c r="C78" s="104">
        <f>Dat_01!B137</f>
        <v>34648.084000000003</v>
      </c>
      <c r="D78" s="104">
        <f>Dat_01!D137</f>
        <v>714.79368772999999</v>
      </c>
    </row>
    <row r="79" spans="1:4" ht="11.25" customHeight="1">
      <c r="A79" s="92">
        <v>10</v>
      </c>
      <c r="B79" s="98" t="str">
        <f>Dat_01!A138</f>
        <v>10/02/2022</v>
      </c>
      <c r="C79" s="104">
        <f>Dat_01!B138</f>
        <v>34930.161999999997</v>
      </c>
      <c r="D79" s="104">
        <f>Dat_01!D138</f>
        <v>721.05778836800005</v>
      </c>
    </row>
    <row r="80" spans="1:4" ht="11.25" customHeight="1">
      <c r="A80" s="92">
        <v>11</v>
      </c>
      <c r="B80" s="98" t="str">
        <f>Dat_01!A139</f>
        <v>11/02/2022</v>
      </c>
      <c r="C80" s="104">
        <f>Dat_01!B139</f>
        <v>33576.400000000001</v>
      </c>
      <c r="D80" s="104">
        <f>Dat_01!D139</f>
        <v>713.59599173000004</v>
      </c>
    </row>
    <row r="81" spans="1:4" ht="11.25" customHeight="1">
      <c r="A81" s="92">
        <v>12</v>
      </c>
      <c r="B81" s="98" t="str">
        <f>Dat_01!A140</f>
        <v>12/02/2022</v>
      </c>
      <c r="C81" s="104">
        <f>Dat_01!B140</f>
        <v>30656.866000000002</v>
      </c>
      <c r="D81" s="104">
        <f>Dat_01!D140</f>
        <v>641.35701417999996</v>
      </c>
    </row>
    <row r="82" spans="1:4" ht="11.25" customHeight="1">
      <c r="A82" s="92">
        <v>13</v>
      </c>
      <c r="B82" s="98" t="str">
        <f>Dat_01!A141</f>
        <v>13/02/2022</v>
      </c>
      <c r="C82" s="104">
        <f>Dat_01!B141</f>
        <v>30485.021000000001</v>
      </c>
      <c r="D82" s="104">
        <f>Dat_01!D141</f>
        <v>598.58494984799995</v>
      </c>
    </row>
    <row r="83" spans="1:4" ht="11.25" customHeight="1">
      <c r="A83" s="92">
        <v>14</v>
      </c>
      <c r="B83" s="98" t="str">
        <f>Dat_01!A142</f>
        <v>14/02/2022</v>
      </c>
      <c r="C83" s="104">
        <f>Dat_01!B142</f>
        <v>34831.381999999998</v>
      </c>
      <c r="D83" s="104">
        <f>Dat_01!D142</f>
        <v>700.63835816000005</v>
      </c>
    </row>
    <row r="84" spans="1:4" ht="11.25" customHeight="1">
      <c r="A84" s="92">
        <v>15</v>
      </c>
      <c r="B84" s="98" t="str">
        <f>Dat_01!A143</f>
        <v>15/02/2022</v>
      </c>
      <c r="C84" s="104">
        <f>Dat_01!B143</f>
        <v>35192.394</v>
      </c>
      <c r="D84" s="104">
        <f>Dat_01!D143</f>
        <v>717.99228300000004</v>
      </c>
    </row>
    <row r="85" spans="1:4" ht="11.25" customHeight="1">
      <c r="A85" s="92">
        <v>16</v>
      </c>
      <c r="B85" s="98" t="str">
        <f>Dat_01!A144</f>
        <v>16/02/2022</v>
      </c>
      <c r="C85" s="104">
        <f>Dat_01!B144</f>
        <v>34633.028400000003</v>
      </c>
      <c r="D85" s="104">
        <f>Dat_01!D144</f>
        <v>717.60334251200004</v>
      </c>
    </row>
    <row r="86" spans="1:4" ht="11.25" customHeight="1">
      <c r="A86" s="92">
        <v>17</v>
      </c>
      <c r="B86" s="98" t="str">
        <f>Dat_01!A145</f>
        <v>17/02/2022</v>
      </c>
      <c r="C86" s="104">
        <f>Dat_01!B145</f>
        <v>33841.406000000003</v>
      </c>
      <c r="D86" s="104">
        <f>Dat_01!D145</f>
        <v>703.82175429599999</v>
      </c>
    </row>
    <row r="87" spans="1:4" ht="11.25" customHeight="1">
      <c r="A87" s="92">
        <v>18</v>
      </c>
      <c r="B87" s="98" t="str">
        <f>Dat_01!A146</f>
        <v>18/02/2022</v>
      </c>
      <c r="C87" s="104">
        <f>Dat_01!B146</f>
        <v>32740.562000000002</v>
      </c>
      <c r="D87" s="104">
        <f>Dat_01!D146</f>
        <v>695.32024100000001</v>
      </c>
    </row>
    <row r="88" spans="1:4" ht="11.25" customHeight="1">
      <c r="A88" s="92">
        <v>19</v>
      </c>
      <c r="B88" s="98" t="str">
        <f>Dat_01!A147</f>
        <v>19/02/2022</v>
      </c>
      <c r="C88" s="104">
        <f>Dat_01!B147</f>
        <v>30314.234799999998</v>
      </c>
      <c r="D88" s="104">
        <f>Dat_01!D147</f>
        <v>639.39809479999997</v>
      </c>
    </row>
    <row r="89" spans="1:4" ht="11.25" customHeight="1">
      <c r="A89" s="92">
        <v>20</v>
      </c>
      <c r="B89" s="98" t="str">
        <f>Dat_01!A148</f>
        <v>20/02/2022</v>
      </c>
      <c r="C89" s="104">
        <f>Dat_01!B148</f>
        <v>29773.804</v>
      </c>
      <c r="D89" s="104">
        <f>Dat_01!D148</f>
        <v>591.59711275999996</v>
      </c>
    </row>
    <row r="90" spans="1:4" ht="11.25" customHeight="1">
      <c r="A90" s="92">
        <v>21</v>
      </c>
      <c r="B90" s="98" t="str">
        <f>Dat_01!A149</f>
        <v>21/02/2022</v>
      </c>
      <c r="C90" s="104">
        <f>Dat_01!B149</f>
        <v>33772.182999999997</v>
      </c>
      <c r="D90" s="104">
        <f>Dat_01!D149</f>
        <v>687.96382552</v>
      </c>
    </row>
    <row r="91" spans="1:4" ht="11.25" customHeight="1">
      <c r="A91" s="92">
        <v>22</v>
      </c>
      <c r="B91" s="98" t="str">
        <f>Dat_01!A150</f>
        <v>22/02/2022</v>
      </c>
      <c r="C91" s="104">
        <f>Dat_01!B150</f>
        <v>33576.707999999999</v>
      </c>
      <c r="D91" s="104">
        <f>Dat_01!D150</f>
        <v>693.73659643999997</v>
      </c>
    </row>
    <row r="92" spans="1:4" ht="11.25" customHeight="1">
      <c r="A92" s="92">
        <v>23</v>
      </c>
      <c r="B92" s="98" t="str">
        <f>Dat_01!A151</f>
        <v>23/02/2022</v>
      </c>
      <c r="C92" s="104">
        <f>Dat_01!B151</f>
        <v>33336.182999999997</v>
      </c>
      <c r="D92" s="104">
        <f>Dat_01!D151</f>
        <v>691.68077700799995</v>
      </c>
    </row>
    <row r="93" spans="1:4" ht="11.25" customHeight="1">
      <c r="A93" s="92">
        <v>24</v>
      </c>
      <c r="B93" s="98" t="str">
        <f>Dat_01!A152</f>
        <v>24/02/2022</v>
      </c>
      <c r="C93" s="104">
        <f>Dat_01!B152</f>
        <v>33766.578999999998</v>
      </c>
      <c r="D93" s="104">
        <f>Dat_01!D152</f>
        <v>696.56513800000005</v>
      </c>
    </row>
    <row r="94" spans="1:4" ht="11.25" customHeight="1">
      <c r="A94" s="92">
        <v>25</v>
      </c>
      <c r="B94" s="98" t="str">
        <f>Dat_01!A153</f>
        <v>25/02/2022</v>
      </c>
      <c r="C94" s="104">
        <f>Dat_01!B153</f>
        <v>33031.394</v>
      </c>
      <c r="D94" s="104">
        <f>Dat_01!D153</f>
        <v>701.02331337999999</v>
      </c>
    </row>
    <row r="95" spans="1:4" ht="11.25" customHeight="1">
      <c r="A95" s="92">
        <v>26</v>
      </c>
      <c r="B95" s="98" t="str">
        <f>Dat_01!A154</f>
        <v>26/02/2022</v>
      </c>
      <c r="C95" s="104">
        <f>Dat_01!B154</f>
        <v>29612.917000000001</v>
      </c>
      <c r="D95" s="104">
        <f>Dat_01!D154</f>
        <v>631.965328</v>
      </c>
    </row>
    <row r="96" spans="1:4" ht="11.25" customHeight="1">
      <c r="A96" s="92">
        <v>27</v>
      </c>
      <c r="B96" s="98" t="str">
        <f>Dat_01!A155</f>
        <v>27/02/2022</v>
      </c>
      <c r="C96" s="104">
        <f>Dat_01!B155</f>
        <v>28755.824400000001</v>
      </c>
      <c r="D96" s="104">
        <f>Dat_01!D155</f>
        <v>581.12783879999995</v>
      </c>
    </row>
    <row r="97" spans="1:9" ht="11.25" customHeight="1">
      <c r="A97" s="92">
        <v>28</v>
      </c>
      <c r="B97" s="98" t="str">
        <f>Dat_01!A156</f>
        <v>28/02/2022</v>
      </c>
      <c r="C97" s="104">
        <f>Dat_01!B156</f>
        <v>32266.6378</v>
      </c>
      <c r="D97" s="104">
        <f>Dat_01!D156</f>
        <v>655.40769020000005</v>
      </c>
    </row>
    <row r="98" spans="1:9" ht="11.25" customHeight="1">
      <c r="A98" s="92">
        <v>29</v>
      </c>
      <c r="B98" s="98">
        <f>Dat_01!A157</f>
        <v>0</v>
      </c>
      <c r="C98" s="104">
        <f>Dat_01!B157</f>
        <v>0</v>
      </c>
      <c r="D98" s="104">
        <f>Dat_01!D157</f>
        <v>0</v>
      </c>
    </row>
    <row r="99" spans="1:9" ht="11.25" customHeight="1">
      <c r="A99" s="92">
        <v>30</v>
      </c>
      <c r="B99" s="98">
        <f>Dat_01!A158</f>
        <v>0</v>
      </c>
      <c r="C99" s="104">
        <f>Dat_01!B158</f>
        <v>0</v>
      </c>
      <c r="D99" s="104">
        <f>Dat_01!D158</f>
        <v>0</v>
      </c>
    </row>
    <row r="100" spans="1:9" ht="11.25" customHeight="1">
      <c r="A100" s="92">
        <v>31</v>
      </c>
      <c r="B100" s="98">
        <f>Dat_01!A159</f>
        <v>0</v>
      </c>
      <c r="C100" s="104">
        <f>Dat_01!B159</f>
        <v>0</v>
      </c>
      <c r="D100" s="104">
        <f>Dat_01!D159</f>
        <v>0</v>
      </c>
    </row>
    <row r="101" spans="1:9" ht="11.25" customHeight="1">
      <c r="A101" s="92"/>
      <c r="B101" s="100" t="s">
        <v>96</v>
      </c>
      <c r="C101" s="107">
        <f>MAX(C70:C100)</f>
        <v>35860.366999999998</v>
      </c>
      <c r="D101" s="107">
        <f>MAX(D70:D100)</f>
        <v>733.01714830000003</v>
      </c>
      <c r="E101" s="129"/>
      <c r="F101" s="119"/>
    </row>
    <row r="103" spans="1:9" ht="11.25" customHeight="1">
      <c r="B103" s="93" t="s">
        <v>97</v>
      </c>
    </row>
    <row r="104" spans="1:9" ht="11.25" customHeight="1">
      <c r="B104" s="96"/>
      <c r="C104" s="108" t="s">
        <v>14</v>
      </c>
      <c r="D104" s="108" t="s">
        <v>13</v>
      </c>
      <c r="E104" s="108"/>
      <c r="F104" s="108" t="s">
        <v>12</v>
      </c>
      <c r="G104" s="96" t="s">
        <v>11</v>
      </c>
    </row>
    <row r="105" spans="1:9" ht="11.25" customHeight="1">
      <c r="B105" s="109" t="str">
        <f>Dat_01!A183</f>
        <v>Histórico</v>
      </c>
      <c r="C105" s="110">
        <f>Dat_01!D179</f>
        <v>41318</v>
      </c>
      <c r="D105" s="110">
        <f>Dat_01!B179</f>
        <v>45450</v>
      </c>
      <c r="E105" s="110"/>
      <c r="F105" s="111" t="str">
        <f>Dat_01!D183</f>
        <v>19 julio 2010 (13:26 h)</v>
      </c>
      <c r="G105" s="111" t="str">
        <f>Dat_01!E183</f>
        <v>17 diciembre 2007 (18:53 h)</v>
      </c>
    </row>
    <row r="106" spans="1:9" ht="11.25" customHeight="1">
      <c r="B106" s="109"/>
      <c r="C106" s="110"/>
      <c r="D106" s="110"/>
      <c r="E106" s="110"/>
      <c r="F106" s="111"/>
      <c r="G106" s="111"/>
    </row>
    <row r="107" spans="1:9" ht="11.25" customHeight="1">
      <c r="B107" s="109">
        <f>Dat_01!A185</f>
        <v>2021</v>
      </c>
      <c r="C107" s="110">
        <f>Dat_01!D173</f>
        <v>37385</v>
      </c>
      <c r="D107" s="110">
        <f>Dat_01!B173</f>
        <v>42225</v>
      </c>
      <c r="E107" s="110"/>
      <c r="F107" s="111" t="str">
        <f>Dat_01!D185</f>
        <v>22 julio (14:43 h)</v>
      </c>
      <c r="G107" s="111" t="str">
        <f>Dat_01!E185</f>
        <v>8 enero (14:05 h)</v>
      </c>
    </row>
    <row r="108" spans="1:9" ht="11.25" customHeight="1">
      <c r="B108" s="109">
        <f>Dat_01!A186</f>
        <v>2022</v>
      </c>
      <c r="C108" s="110">
        <f>Dat_01!D174</f>
        <v>0</v>
      </c>
      <c r="D108" s="110">
        <f>Dat_01!B174</f>
        <v>37926</v>
      </c>
      <c r="E108" s="110"/>
      <c r="F108" s="111">
        <f>Dat_01!D186</f>
        <v>0</v>
      </c>
      <c r="G108" s="111" t="str">
        <f>Dat_01!E186</f>
        <v>19 enero (20:10 h)</v>
      </c>
    </row>
    <row r="109" spans="1:9" ht="11.25" customHeight="1">
      <c r="B109" s="112" t="str">
        <f>Dat_01!A187</f>
        <v>feb-22</v>
      </c>
      <c r="C109" s="113">
        <f>Dat_01!B166</f>
        <v>36291</v>
      </c>
      <c r="D109" s="113"/>
      <c r="E109" s="113"/>
      <c r="F109" s="114" t="str">
        <f>Dat_01!D187</f>
        <v/>
      </c>
      <c r="G109" s="114" t="str">
        <f>Dat_01!E187</f>
        <v>1 febrero (20:23 h)</v>
      </c>
      <c r="H109" s="128">
        <f>Dat_01!D166</f>
        <v>36761</v>
      </c>
      <c r="I109" s="130">
        <f>(C109/H109-1)*100</f>
        <v>-1.2785288757106716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3" t="s">
        <v>29</v>
      </c>
    </row>
    <row r="112" spans="1:9" ht="24.75" customHeight="1">
      <c r="B112" s="96"/>
      <c r="C112" s="115" t="s">
        <v>4</v>
      </c>
      <c r="D112" s="115" t="s">
        <v>0</v>
      </c>
      <c r="E112" s="115" t="s">
        <v>22</v>
      </c>
      <c r="F112" s="115" t="s">
        <v>5</v>
      </c>
    </row>
    <row r="113" spans="1:6" ht="11.25" customHeight="1">
      <c r="A113" s="103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F</v>
      </c>
      <c r="B113" s="98" t="str">
        <f>Dat_01!A33</f>
        <v>Febrero 2021</v>
      </c>
      <c r="C113" s="99">
        <f>Dat_01!C33*100</f>
        <v>-3.157</v>
      </c>
      <c r="D113" s="99">
        <f>Dat_01!D33*100</f>
        <v>0.34599999999999997</v>
      </c>
      <c r="E113" s="99">
        <f>Dat_01!E33*100</f>
        <v>1.4319999999999999</v>
      </c>
      <c r="F113" s="99">
        <f>Dat_01!F33*100</f>
        <v>-4.9349999999999996</v>
      </c>
    </row>
    <row r="114" spans="1:6" ht="11.25" customHeight="1">
      <c r="A114" s="103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M</v>
      </c>
      <c r="B114" s="98" t="str">
        <f>Dat_01!A34</f>
        <v>Marzo 2021</v>
      </c>
      <c r="C114" s="99">
        <f>Dat_01!C34*100</f>
        <v>4.6850000000000005</v>
      </c>
      <c r="D114" s="99">
        <f>Dat_01!D34*100</f>
        <v>0.59899999999999998</v>
      </c>
      <c r="E114" s="99">
        <f>Dat_01!E34*100</f>
        <v>0.41900000000000004</v>
      </c>
      <c r="F114" s="99">
        <f>Dat_01!F34*100</f>
        <v>3.6670000000000003</v>
      </c>
    </row>
    <row r="115" spans="1:6" ht="11.25" customHeight="1">
      <c r="A115" s="103" t="str">
        <f t="shared" si="1"/>
        <v>A</v>
      </c>
      <c r="B115" s="98" t="str">
        <f>Dat_01!A35</f>
        <v>Abril 2021</v>
      </c>
      <c r="C115" s="99">
        <f>Dat_01!C35*100</f>
        <v>17.014000000000003</v>
      </c>
      <c r="D115" s="99">
        <f>Dat_01!D35*100</f>
        <v>0.77799999999999991</v>
      </c>
      <c r="E115" s="99">
        <f>Dat_01!E35*100</f>
        <v>8.4000000000000005E-2</v>
      </c>
      <c r="F115" s="99">
        <f>Dat_01!F35*100</f>
        <v>16.152000000000001</v>
      </c>
    </row>
    <row r="116" spans="1:6" ht="11.25" customHeight="1">
      <c r="A116" s="103" t="str">
        <f t="shared" si="1"/>
        <v>M</v>
      </c>
      <c r="B116" s="98" t="str">
        <f>Dat_01!A36</f>
        <v>Mayo 2021</v>
      </c>
      <c r="C116" s="99">
        <f>Dat_01!C36*100</f>
        <v>11.093999999999999</v>
      </c>
      <c r="D116" s="99">
        <f>Dat_01!D36*100</f>
        <v>0.66100000000000003</v>
      </c>
      <c r="E116" s="99">
        <f>Dat_01!E36*100</f>
        <v>-2.181</v>
      </c>
      <c r="F116" s="99">
        <f>Dat_01!F36*100</f>
        <v>12.614000000000001</v>
      </c>
    </row>
    <row r="117" spans="1:6" ht="11.25" customHeight="1">
      <c r="A117" s="103" t="str">
        <f t="shared" si="1"/>
        <v>J</v>
      </c>
      <c r="B117" s="98" t="str">
        <f>Dat_01!A37</f>
        <v>Junio 2021</v>
      </c>
      <c r="C117" s="99">
        <f>Dat_01!C37*100</f>
        <v>6.6790000000000003</v>
      </c>
      <c r="D117" s="99">
        <f>Dat_01!D37*100</f>
        <v>0.46200000000000002</v>
      </c>
      <c r="E117" s="99">
        <f>Dat_01!E37*100</f>
        <v>0.23800000000000002</v>
      </c>
      <c r="F117" s="99">
        <f>Dat_01!F37*100</f>
        <v>5.9790000000000001</v>
      </c>
    </row>
    <row r="118" spans="1:6" ht="11.25" customHeight="1">
      <c r="A118" s="103" t="str">
        <f t="shared" si="1"/>
        <v>J</v>
      </c>
      <c r="B118" s="98" t="str">
        <f>Dat_01!A38</f>
        <v>Julio 2021</v>
      </c>
      <c r="C118" s="99">
        <f>Dat_01!C38*100</f>
        <v>-1.8640000000000001</v>
      </c>
      <c r="D118" s="99">
        <f>Dat_01!D38*100</f>
        <v>-0.39600000000000002</v>
      </c>
      <c r="E118" s="99">
        <f>Dat_01!E38*100</f>
        <v>-1.889</v>
      </c>
      <c r="F118" s="99">
        <f>Dat_01!F38*100</f>
        <v>0.42100000000000004</v>
      </c>
    </row>
    <row r="119" spans="1:6" ht="11.25" customHeight="1">
      <c r="A119" s="103" t="str">
        <f t="shared" si="1"/>
        <v>A</v>
      </c>
      <c r="B119" s="98" t="str">
        <f>Dat_01!A39</f>
        <v>Agosto 2021</v>
      </c>
      <c r="C119" s="99">
        <f>Dat_01!C39*100</f>
        <v>-0.47099999999999997</v>
      </c>
      <c r="D119" s="99">
        <f>Dat_01!D39*100</f>
        <v>0.42199999999999999</v>
      </c>
      <c r="E119" s="99">
        <f>Dat_01!E39*100</f>
        <v>-0.90700000000000003</v>
      </c>
      <c r="F119" s="99">
        <f>Dat_01!F39*100</f>
        <v>1.3999999999999999E-2</v>
      </c>
    </row>
    <row r="120" spans="1:6" ht="11.25" customHeight="1">
      <c r="A120" s="103" t="str">
        <f t="shared" si="1"/>
        <v>S</v>
      </c>
      <c r="B120" s="98" t="str">
        <f>Dat_01!A40</f>
        <v>Septiembre 2021</v>
      </c>
      <c r="C120" s="99">
        <f>Dat_01!C40*100</f>
        <v>1.6320000000000001</v>
      </c>
      <c r="D120" s="99">
        <f>Dat_01!D40*100</f>
        <v>0.14799999999999999</v>
      </c>
      <c r="E120" s="99">
        <f>Dat_01!E40*100</f>
        <v>-0.33500000000000002</v>
      </c>
      <c r="F120" s="99">
        <f>Dat_01!F40*100</f>
        <v>1.8190000000000002</v>
      </c>
    </row>
    <row r="121" spans="1:6" ht="11.25" customHeight="1">
      <c r="A121" s="103" t="str">
        <f t="shared" si="1"/>
        <v>O</v>
      </c>
      <c r="B121" s="98" t="str">
        <f>Dat_01!A41</f>
        <v>Octubre 2021</v>
      </c>
      <c r="C121" s="99">
        <f>Dat_01!C41*100</f>
        <v>-3.2840000000000003</v>
      </c>
      <c r="D121" s="99">
        <f>Dat_01!D41*100</f>
        <v>-1.0940000000000001</v>
      </c>
      <c r="E121" s="99">
        <f>Dat_01!E41*100</f>
        <v>0.10200000000000001</v>
      </c>
      <c r="F121" s="99">
        <f>Dat_01!F41*100</f>
        <v>-2.2919999999999998</v>
      </c>
    </row>
    <row r="122" spans="1:6" ht="11.25" customHeight="1">
      <c r="A122" s="103" t="str">
        <f t="shared" si="1"/>
        <v>N</v>
      </c>
      <c r="B122" s="98" t="str">
        <f>Dat_01!A42</f>
        <v>Noviembre 2021</v>
      </c>
      <c r="C122" s="99">
        <f>Dat_01!C42*100</f>
        <v>3.11</v>
      </c>
      <c r="D122" s="99">
        <f>Dat_01!D42*100</f>
        <v>4.4999999999999998E-2</v>
      </c>
      <c r="E122" s="99">
        <f>Dat_01!E42*100</f>
        <v>2.58</v>
      </c>
      <c r="F122" s="99">
        <f>Dat_01!F42*100</f>
        <v>0.48499999999999999</v>
      </c>
    </row>
    <row r="123" spans="1:6" ht="11.25" customHeight="1">
      <c r="A123" s="103" t="str">
        <f t="shared" si="1"/>
        <v>D</v>
      </c>
      <c r="B123" s="98" t="str">
        <f>Dat_01!A43</f>
        <v>Diciembre 2021</v>
      </c>
      <c r="C123" s="99">
        <f>Dat_01!C43*100</f>
        <v>-2.4020000000000001</v>
      </c>
      <c r="D123" s="99">
        <f>Dat_01!D43*100</f>
        <v>0.90900000000000003</v>
      </c>
      <c r="E123" s="99">
        <f>Dat_01!E43*100</f>
        <v>-1.4460000000000002</v>
      </c>
      <c r="F123" s="99">
        <f>Dat_01!F43*100</f>
        <v>-1.865</v>
      </c>
    </row>
    <row r="124" spans="1:6" ht="11.25" customHeight="1">
      <c r="A124" s="103" t="str">
        <f t="shared" si="1"/>
        <v>E</v>
      </c>
      <c r="B124" s="98" t="str">
        <f>Dat_01!A44</f>
        <v>Enero 2022</v>
      </c>
      <c r="C124" s="99">
        <f>Dat_01!C44*100</f>
        <v>-5.556</v>
      </c>
      <c r="D124" s="99">
        <f>Dat_01!D44*100</f>
        <v>0.66899999999999993</v>
      </c>
      <c r="E124" s="99">
        <f>Dat_01!E44*100</f>
        <v>-2.5989999999999998</v>
      </c>
      <c r="F124" s="99">
        <f>Dat_01!F44*100</f>
        <v>-3.6259999999999999</v>
      </c>
    </row>
    <row r="125" spans="1:6" ht="11.25" customHeight="1">
      <c r="A125" s="103" t="str">
        <f t="shared" si="1"/>
        <v>F</v>
      </c>
      <c r="B125" s="105" t="str">
        <f>Dat_01!A45</f>
        <v>Febrero 2022</v>
      </c>
      <c r="C125" s="116">
        <f>Dat_01!C45*100</f>
        <v>-0.83499999999999996</v>
      </c>
      <c r="D125" s="116">
        <f>Dat_01!D45*100</f>
        <v>-8.6999999999999994E-2</v>
      </c>
      <c r="E125" s="116">
        <f>Dat_01!E45*100</f>
        <v>-0.44799999999999995</v>
      </c>
      <c r="F125" s="116">
        <f>Dat_01!F45*100</f>
        <v>-0.3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O188"/>
  <sheetViews>
    <sheetView topLeftCell="A155" zoomScale="90" zoomScaleNormal="90" workbookViewId="0">
      <selection activeCell="B186" sqref="B186"/>
    </sheetView>
  </sheetViews>
  <sheetFormatPr baseColWidth="10" defaultColWidth="11.42578125" defaultRowHeight="14.25"/>
  <cols>
    <col min="1" max="1" width="14.7109375" style="49" customWidth="1"/>
    <col min="2" max="5" width="28.85546875" style="49" customWidth="1"/>
    <col min="6" max="6" width="14.7109375" style="49" customWidth="1"/>
    <col min="7" max="8" width="23.140625" style="49" customWidth="1"/>
    <col min="9" max="9" width="26.140625" style="49" bestFit="1" customWidth="1"/>
    <col min="10" max="10" width="35.42578125" style="49" bestFit="1" customWidth="1"/>
    <col min="11" max="11" width="35.5703125" style="49" bestFit="1" customWidth="1"/>
    <col min="12" max="12" width="30.5703125" style="49" bestFit="1" customWidth="1"/>
    <col min="13" max="13" width="31.28515625" style="49" bestFit="1" customWidth="1"/>
    <col min="14" max="14" width="40.28515625" style="49" bestFit="1" customWidth="1"/>
    <col min="15" max="16384" width="11.42578125" style="49"/>
  </cols>
  <sheetData>
    <row r="1" spans="1:10">
      <c r="A1" s="60" t="s">
        <v>52</v>
      </c>
      <c r="B1" s="60" t="s">
        <v>71</v>
      </c>
    </row>
    <row r="2" spans="1:10">
      <c r="A2" s="53" t="s">
        <v>155</v>
      </c>
      <c r="B2" s="53" t="s">
        <v>157</v>
      </c>
      <c r="C2" s="87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febrero</v>
      </c>
    </row>
    <row r="4" spans="1:10">
      <c r="A4" s="51" t="s">
        <v>52</v>
      </c>
      <c r="B4" s="141" t="s">
        <v>155</v>
      </c>
      <c r="C4" s="142"/>
      <c r="D4" s="142"/>
      <c r="E4" s="142"/>
      <c r="F4" s="142"/>
      <c r="G4" s="142"/>
      <c r="H4" s="142"/>
      <c r="I4" s="142"/>
      <c r="J4" s="142"/>
    </row>
    <row r="5" spans="1:10">
      <c r="A5" s="51" t="s">
        <v>53</v>
      </c>
      <c r="B5" s="143" t="s">
        <v>45</v>
      </c>
      <c r="C5" s="144"/>
      <c r="D5" s="144"/>
      <c r="E5" s="144"/>
      <c r="F5" s="144"/>
      <c r="G5" s="144"/>
      <c r="H5" s="144"/>
      <c r="I5" s="144"/>
      <c r="J5" s="144"/>
    </row>
    <row r="6" spans="1:10">
      <c r="A6" s="51" t="s">
        <v>54</v>
      </c>
      <c r="B6" s="59" t="s">
        <v>46</v>
      </c>
      <c r="C6" s="59" t="s">
        <v>111</v>
      </c>
      <c r="D6" s="59" t="s">
        <v>47</v>
      </c>
      <c r="E6" s="59" t="s">
        <v>48</v>
      </c>
      <c r="F6" s="59" t="s">
        <v>112</v>
      </c>
      <c r="G6" s="59" t="s">
        <v>49</v>
      </c>
      <c r="H6" s="59" t="s">
        <v>50</v>
      </c>
      <c r="I6" s="59" t="s">
        <v>113</v>
      </c>
      <c r="J6" s="59" t="s">
        <v>51</v>
      </c>
    </row>
    <row r="7" spans="1:10">
      <c r="A7" s="51" t="s">
        <v>55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31</v>
      </c>
      <c r="B8" s="85">
        <v>1168091.83803</v>
      </c>
      <c r="C8" s="85">
        <v>4517343.9469480002</v>
      </c>
      <c r="D8" s="134">
        <v>-0.7414206552</v>
      </c>
      <c r="E8" s="85">
        <v>3238331.2719740001</v>
      </c>
      <c r="F8" s="85">
        <v>8574393.1041299999</v>
      </c>
      <c r="G8" s="134">
        <v>-0.62232530829999999</v>
      </c>
      <c r="H8" s="85">
        <v>24242861.562410001</v>
      </c>
      <c r="I8" s="85">
        <v>32635258.243097998</v>
      </c>
      <c r="J8" s="134">
        <v>-0.25715735470000001</v>
      </c>
    </row>
    <row r="9" spans="1:10">
      <c r="A9" s="53" t="s">
        <v>32</v>
      </c>
      <c r="B9" s="85">
        <v>285086.188998</v>
      </c>
      <c r="C9" s="85">
        <v>401293.21896600001</v>
      </c>
      <c r="D9" s="134">
        <v>-0.28958134470000002</v>
      </c>
      <c r="E9" s="85">
        <v>500536.72675799998</v>
      </c>
      <c r="F9" s="85">
        <v>721824.60637399997</v>
      </c>
      <c r="G9" s="134">
        <v>-0.30656738169999997</v>
      </c>
      <c r="H9" s="85">
        <v>2428074.5258499999</v>
      </c>
      <c r="I9" s="85">
        <v>3009649.0561259999</v>
      </c>
      <c r="J9" s="134">
        <v>-0.1932366596</v>
      </c>
    </row>
    <row r="10" spans="1:10">
      <c r="A10" s="53" t="s">
        <v>33</v>
      </c>
      <c r="B10" s="85">
        <v>4771058.9079999998</v>
      </c>
      <c r="C10" s="85">
        <v>4358515.1069999998</v>
      </c>
      <c r="D10" s="134">
        <v>9.4652373799999995E-2</v>
      </c>
      <c r="E10" s="85">
        <v>9819385.7789999992</v>
      </c>
      <c r="F10" s="85">
        <v>9558255.6229999997</v>
      </c>
      <c r="G10" s="134">
        <v>2.7319854800000001E-2</v>
      </c>
      <c r="H10" s="85">
        <v>54301206.379000001</v>
      </c>
      <c r="I10" s="85">
        <v>55141786.431999996</v>
      </c>
      <c r="J10" s="134">
        <v>-1.5243975700000001E-2</v>
      </c>
    </row>
    <row r="11" spans="1:10">
      <c r="A11" s="53" t="s">
        <v>34</v>
      </c>
      <c r="B11" s="85">
        <v>569210.95200000005</v>
      </c>
      <c r="C11" s="85">
        <v>176805.14199999999</v>
      </c>
      <c r="D11" s="134">
        <v>2.2194253264000001</v>
      </c>
      <c r="E11" s="85">
        <v>1279802.152</v>
      </c>
      <c r="F11" s="85">
        <v>735310.11199999996</v>
      </c>
      <c r="G11" s="134">
        <v>0.74049306699999995</v>
      </c>
      <c r="H11" s="85">
        <v>5486514.1710000001</v>
      </c>
      <c r="I11" s="85">
        <v>3842637.6510000001</v>
      </c>
      <c r="J11" s="134">
        <v>0.42779899360000001</v>
      </c>
    </row>
    <row r="12" spans="1:10">
      <c r="A12" s="53" t="s">
        <v>35</v>
      </c>
      <c r="B12" s="85">
        <v>0</v>
      </c>
      <c r="C12" s="85">
        <v>0</v>
      </c>
      <c r="D12" s="134">
        <v>0</v>
      </c>
      <c r="E12" s="85">
        <v>0</v>
      </c>
      <c r="F12" s="85">
        <v>0</v>
      </c>
      <c r="G12" s="134">
        <v>0</v>
      </c>
      <c r="H12" s="85">
        <v>-1E-3</v>
      </c>
      <c r="I12" s="85">
        <v>0</v>
      </c>
      <c r="J12" s="134">
        <v>0</v>
      </c>
    </row>
    <row r="13" spans="1:10">
      <c r="A13" s="53" t="s">
        <v>36</v>
      </c>
      <c r="B13" s="85">
        <v>4086853.622</v>
      </c>
      <c r="C13" s="85">
        <v>1086838.96</v>
      </c>
      <c r="D13" s="134">
        <v>2.7603120356000002</v>
      </c>
      <c r="E13" s="85">
        <v>9284072.8599999994</v>
      </c>
      <c r="F13" s="85">
        <v>3275143.4449999998</v>
      </c>
      <c r="G13" s="134">
        <v>1.8347072474999999</v>
      </c>
      <c r="H13" s="85">
        <v>43590185.25</v>
      </c>
      <c r="I13" s="85">
        <v>35970952.023999996</v>
      </c>
      <c r="J13" s="134">
        <v>0.21181627950000001</v>
      </c>
    </row>
    <row r="14" spans="1:10">
      <c r="A14" s="53" t="s">
        <v>37</v>
      </c>
      <c r="B14" s="85">
        <v>4617905.6210000003</v>
      </c>
      <c r="C14" s="85">
        <v>6236045.4510000004</v>
      </c>
      <c r="D14" s="134">
        <v>-0.25948172489999999</v>
      </c>
      <c r="E14" s="85">
        <v>9970223.3259999994</v>
      </c>
      <c r="F14" s="85">
        <v>13255321.091</v>
      </c>
      <c r="G14" s="134">
        <v>-0.24783237929999999</v>
      </c>
      <c r="H14" s="85">
        <v>55889926.233000003</v>
      </c>
      <c r="I14" s="85">
        <v>58313259.821000002</v>
      </c>
      <c r="J14" s="134">
        <v>-4.1557162000000002E-2</v>
      </c>
    </row>
    <row r="15" spans="1:10">
      <c r="A15" s="53" t="s">
        <v>38</v>
      </c>
      <c r="B15" s="85">
        <v>1644672.37</v>
      </c>
      <c r="C15" s="85">
        <v>946130.11199999996</v>
      </c>
      <c r="D15" s="134">
        <v>0.73831521600000005</v>
      </c>
      <c r="E15" s="85">
        <v>3160201.588</v>
      </c>
      <c r="F15" s="85">
        <v>1769287.66</v>
      </c>
      <c r="G15" s="134">
        <v>0.78614346300000004</v>
      </c>
      <c r="H15" s="85">
        <v>21856044.846999999</v>
      </c>
      <c r="I15" s="85">
        <v>15148703.366</v>
      </c>
      <c r="J15" s="134">
        <v>0.44276670540000002</v>
      </c>
    </row>
    <row r="16" spans="1:10">
      <c r="A16" s="53" t="s">
        <v>39</v>
      </c>
      <c r="B16" s="85">
        <v>208578.486</v>
      </c>
      <c r="C16" s="85">
        <v>138181.32699999999</v>
      </c>
      <c r="D16" s="134">
        <v>0.50945493529999997</v>
      </c>
      <c r="E16" s="85">
        <v>379483.81900000002</v>
      </c>
      <c r="F16" s="85">
        <v>240815.356</v>
      </c>
      <c r="G16" s="134">
        <v>0.57582898910000002</v>
      </c>
      <c r="H16" s="85">
        <v>4844161.2300000004</v>
      </c>
      <c r="I16" s="85">
        <v>4465201.6390000004</v>
      </c>
      <c r="J16" s="134">
        <v>8.4869535900000001E-2</v>
      </c>
    </row>
    <row r="17" spans="1:14">
      <c r="A17" s="53" t="s">
        <v>40</v>
      </c>
      <c r="B17" s="85">
        <v>373878.62599999999</v>
      </c>
      <c r="C17" s="85">
        <v>364415.21899999998</v>
      </c>
      <c r="D17" s="134">
        <v>2.5968748E-2</v>
      </c>
      <c r="E17" s="85">
        <v>802241.36699999997</v>
      </c>
      <c r="F17" s="85">
        <v>754589.13500000001</v>
      </c>
      <c r="G17" s="134">
        <v>6.3149904699999995E-2</v>
      </c>
      <c r="H17" s="85">
        <v>4755225.8940000003</v>
      </c>
      <c r="I17" s="85">
        <v>4545430.3770000003</v>
      </c>
      <c r="J17" s="134">
        <v>4.61552592E-2</v>
      </c>
    </row>
    <row r="18" spans="1:14">
      <c r="A18" s="53" t="s">
        <v>41</v>
      </c>
      <c r="B18" s="85">
        <v>2101638.4309999999</v>
      </c>
      <c r="C18" s="85">
        <v>1834524.031</v>
      </c>
      <c r="D18" s="134">
        <v>0.14560419790000001</v>
      </c>
      <c r="E18" s="85">
        <v>4271888.9340000004</v>
      </c>
      <c r="F18" s="85">
        <v>4235694.8940000003</v>
      </c>
      <c r="G18" s="134">
        <v>8.5450063999999992E-3</v>
      </c>
      <c r="H18" s="85">
        <v>26085776.287</v>
      </c>
      <c r="I18" s="85">
        <v>26564132.339000002</v>
      </c>
      <c r="J18" s="134">
        <v>-1.80075918E-2</v>
      </c>
    </row>
    <row r="19" spans="1:14">
      <c r="A19" s="53" t="s">
        <v>43</v>
      </c>
      <c r="B19" s="85">
        <v>66906.879000000001</v>
      </c>
      <c r="C19" s="85">
        <v>57768.275000000001</v>
      </c>
      <c r="D19" s="134">
        <v>0.15819416450000001</v>
      </c>
      <c r="E19" s="85">
        <v>135882.008</v>
      </c>
      <c r="F19" s="85">
        <v>109828.31299999999</v>
      </c>
      <c r="G19" s="134">
        <v>0.2372220267</v>
      </c>
      <c r="H19" s="85">
        <v>776918.28099999996</v>
      </c>
      <c r="I19" s="85">
        <v>604790.41200000001</v>
      </c>
      <c r="J19" s="134">
        <v>0.28460746990000002</v>
      </c>
    </row>
    <row r="20" spans="1:14">
      <c r="A20" s="53" t="s">
        <v>42</v>
      </c>
      <c r="B20" s="85">
        <v>138522.777</v>
      </c>
      <c r="C20" s="85">
        <v>161442.75200000001</v>
      </c>
      <c r="D20" s="134">
        <v>-0.1419696748</v>
      </c>
      <c r="E20" s="85">
        <v>298079.54300000001</v>
      </c>
      <c r="F20" s="85">
        <v>336584.59700000001</v>
      </c>
      <c r="G20" s="134">
        <v>-0.1143993348</v>
      </c>
      <c r="H20" s="85">
        <v>2069852.6410000001</v>
      </c>
      <c r="I20" s="85">
        <v>1911722.78</v>
      </c>
      <c r="J20" s="134">
        <v>8.2715895100000006E-2</v>
      </c>
    </row>
    <row r="21" spans="1:14">
      <c r="A21" s="66" t="s">
        <v>72</v>
      </c>
      <c r="B21" s="86">
        <v>20032404.699028</v>
      </c>
      <c r="C21" s="86">
        <v>20279303.541914001</v>
      </c>
      <c r="D21" s="67">
        <v>-1.2174917299999999E-2</v>
      </c>
      <c r="E21" s="86">
        <v>43140129.374732003</v>
      </c>
      <c r="F21" s="86">
        <v>43567047.936503999</v>
      </c>
      <c r="G21" s="67">
        <v>-9.7991160999999997E-3</v>
      </c>
      <c r="H21" s="86">
        <v>246326747.30026001</v>
      </c>
      <c r="I21" s="86">
        <v>242153524.14022401</v>
      </c>
      <c r="J21" s="67">
        <v>1.7233790700000001E-2</v>
      </c>
    </row>
    <row r="22" spans="1:14">
      <c r="A22" s="53" t="s">
        <v>73</v>
      </c>
      <c r="B22" s="85">
        <v>-483800.30099999998</v>
      </c>
      <c r="C22" s="85">
        <v>-789648.7</v>
      </c>
      <c r="D22" s="134">
        <v>-0.38732210789999999</v>
      </c>
      <c r="E22" s="85">
        <v>-897629.02500000002</v>
      </c>
      <c r="F22" s="85">
        <v>-1400545.6629999999</v>
      </c>
      <c r="G22" s="134">
        <v>-0.35908621280000003</v>
      </c>
      <c r="H22" s="85">
        <v>-3843720.3149950001</v>
      </c>
      <c r="I22" s="85">
        <v>-5236278.0124129998</v>
      </c>
      <c r="J22" s="134">
        <v>-0.26594418669999997</v>
      </c>
    </row>
    <row r="23" spans="1:14">
      <c r="A23" s="53" t="s">
        <v>44</v>
      </c>
      <c r="B23" s="85">
        <v>-27502.502</v>
      </c>
      <c r="C23" s="85">
        <v>-113412.00900000001</v>
      </c>
      <c r="D23" s="134">
        <v>-0.75749920800000003</v>
      </c>
      <c r="E23" s="85">
        <v>-58661.841</v>
      </c>
      <c r="F23" s="85">
        <v>-251662.421</v>
      </c>
      <c r="G23" s="134">
        <v>-0.76690265970000004</v>
      </c>
      <c r="H23" s="85">
        <v>-697228.38699999999</v>
      </c>
      <c r="I23" s="85">
        <v>-1426115.548</v>
      </c>
      <c r="J23" s="134">
        <v>-0.5110996525</v>
      </c>
    </row>
    <row r="24" spans="1:14">
      <c r="A24" s="53" t="s">
        <v>74</v>
      </c>
      <c r="B24" s="85">
        <v>-467911.34399999998</v>
      </c>
      <c r="C24" s="85">
        <v>-162585.80799999999</v>
      </c>
      <c r="D24" s="134">
        <v>1.8779347334000001</v>
      </c>
      <c r="E24" s="85">
        <v>-1641373.247</v>
      </c>
      <c r="F24" s="85">
        <v>52321.099000000002</v>
      </c>
      <c r="G24" s="134">
        <v>-32.3711538628</v>
      </c>
      <c r="H24" s="85">
        <v>-809886.68599999999</v>
      </c>
      <c r="I24" s="85">
        <v>813745.43700000003</v>
      </c>
      <c r="J24" s="134">
        <v>-1.9952580366999999</v>
      </c>
    </row>
    <row r="25" spans="1:14">
      <c r="A25" s="66" t="s">
        <v>75</v>
      </c>
      <c r="B25" s="86">
        <v>19053190.552028</v>
      </c>
      <c r="C25" s="86">
        <v>19213657.024914</v>
      </c>
      <c r="D25" s="67">
        <v>-8.3516882000000004E-3</v>
      </c>
      <c r="E25" s="86">
        <v>40542465.261731997</v>
      </c>
      <c r="F25" s="86">
        <v>41967160.951504</v>
      </c>
      <c r="G25" s="67">
        <v>-3.3947869200000001E-2</v>
      </c>
      <c r="H25" s="86">
        <v>240975911.912265</v>
      </c>
      <c r="I25" s="86">
        <v>236304876.01681101</v>
      </c>
      <c r="J25" s="67">
        <v>1.9766988999999999E-2</v>
      </c>
    </row>
    <row r="26" spans="1:14">
      <c r="A26"/>
      <c r="B26"/>
      <c r="C26"/>
      <c r="D26"/>
      <c r="E26"/>
      <c r="F26"/>
      <c r="G26"/>
    </row>
    <row r="27" spans="1:14">
      <c r="A27"/>
      <c r="B27"/>
      <c r="C27"/>
      <c r="D27"/>
      <c r="E27"/>
      <c r="F27"/>
      <c r="G27"/>
    </row>
    <row r="30" spans="1:14">
      <c r="A30" s="121"/>
      <c r="B30" s="121" t="s">
        <v>53</v>
      </c>
      <c r="C30" s="146" t="s">
        <v>45</v>
      </c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</row>
    <row r="31" spans="1:14">
      <c r="A31" s="121"/>
      <c r="B31" s="121" t="s">
        <v>54</v>
      </c>
      <c r="C31" s="132" t="s">
        <v>99</v>
      </c>
      <c r="D31" s="132" t="s">
        <v>100</v>
      </c>
      <c r="E31" s="132" t="s">
        <v>101</v>
      </c>
      <c r="F31" s="132" t="s">
        <v>102</v>
      </c>
      <c r="G31" s="132" t="s">
        <v>103</v>
      </c>
      <c r="H31" s="132" t="s">
        <v>104</v>
      </c>
      <c r="I31" s="132" t="s">
        <v>105</v>
      </c>
      <c r="J31" s="132" t="s">
        <v>106</v>
      </c>
      <c r="K31" s="132" t="s">
        <v>107</v>
      </c>
      <c r="L31" s="132" t="s">
        <v>108</v>
      </c>
      <c r="M31" s="132" t="s">
        <v>109</v>
      </c>
      <c r="N31" s="132" t="s">
        <v>110</v>
      </c>
    </row>
    <row r="32" spans="1:14">
      <c r="A32" s="121" t="s">
        <v>52</v>
      </c>
      <c r="B32" s="121" t="s">
        <v>60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</row>
    <row r="33" spans="1:15">
      <c r="A33" s="123" t="s">
        <v>129</v>
      </c>
      <c r="B33" s="123" t="s">
        <v>131</v>
      </c>
      <c r="C33" s="127">
        <v>-3.1570000000000001E-2</v>
      </c>
      <c r="D33" s="127">
        <v>3.46E-3</v>
      </c>
      <c r="E33" s="127">
        <v>1.4319999999999999E-2</v>
      </c>
      <c r="F33" s="127">
        <v>-4.9349999999999998E-2</v>
      </c>
      <c r="G33" s="127">
        <v>-1.061E-2</v>
      </c>
      <c r="H33" s="127">
        <v>-6.6699999999999997E-3</v>
      </c>
      <c r="I33" s="127">
        <v>1.6619999999999999E-2</v>
      </c>
      <c r="J33" s="127">
        <v>-2.0559999999999998E-2</v>
      </c>
      <c r="K33" s="127">
        <v>-4.8009999999999997E-2</v>
      </c>
      <c r="L33" s="127">
        <v>-1.0499999999999999E-3</v>
      </c>
      <c r="M33" s="127">
        <v>4.9199999999999999E-3</v>
      </c>
      <c r="N33" s="127">
        <v>-5.1880000000000003E-2</v>
      </c>
      <c r="O33" s="65" t="str">
        <f t="shared" ref="O33:O45" si="0">MID(UPPER(TEXT(A33,"mmm")),1,1)</f>
        <v>F</v>
      </c>
    </row>
    <row r="34" spans="1:15">
      <c r="A34" s="123" t="s">
        <v>132</v>
      </c>
      <c r="B34" s="123" t="s">
        <v>133</v>
      </c>
      <c r="C34" s="127">
        <v>4.6850000000000003E-2</v>
      </c>
      <c r="D34" s="127">
        <v>5.9899999999999997E-3</v>
      </c>
      <c r="E34" s="127">
        <v>4.1900000000000001E-3</v>
      </c>
      <c r="F34" s="127">
        <v>3.6670000000000001E-2</v>
      </c>
      <c r="G34" s="127">
        <v>7.6800000000000002E-3</v>
      </c>
      <c r="H34" s="127">
        <v>-2.5899999999999999E-3</v>
      </c>
      <c r="I34" s="127">
        <v>1.2330000000000001E-2</v>
      </c>
      <c r="J34" s="127">
        <v>-2.0600000000000002E-3</v>
      </c>
      <c r="K34" s="127">
        <v>-4.0719999999999999E-2</v>
      </c>
      <c r="L34" s="127">
        <v>-8.1999999999999998E-4</v>
      </c>
      <c r="M34" s="127">
        <v>4.0000000000000001E-3</v>
      </c>
      <c r="N34" s="127">
        <v>-4.3900000000000002E-2</v>
      </c>
      <c r="O34" s="65" t="str">
        <f t="shared" si="0"/>
        <v>M</v>
      </c>
    </row>
    <row r="35" spans="1:15">
      <c r="A35" s="123" t="s">
        <v>134</v>
      </c>
      <c r="B35" s="123" t="s">
        <v>135</v>
      </c>
      <c r="C35" s="127">
        <v>0.17014000000000001</v>
      </c>
      <c r="D35" s="127">
        <v>7.7799999999999996E-3</v>
      </c>
      <c r="E35" s="127">
        <v>8.4000000000000003E-4</v>
      </c>
      <c r="F35" s="127">
        <v>0.16152</v>
      </c>
      <c r="G35" s="127">
        <v>4.1169999999999998E-2</v>
      </c>
      <c r="H35" s="127">
        <v>-9.3000000000000005E-4</v>
      </c>
      <c r="I35" s="127">
        <v>9.0900000000000009E-3</v>
      </c>
      <c r="J35" s="127">
        <v>3.3009999999999998E-2</v>
      </c>
      <c r="K35" s="127">
        <v>-1.627E-2</v>
      </c>
      <c r="L35" s="127">
        <v>-6.3000000000000003E-4</v>
      </c>
      <c r="M35" s="127">
        <v>3.7100000000000002E-3</v>
      </c>
      <c r="N35" s="127">
        <v>-1.9349999999999999E-2</v>
      </c>
      <c r="O35" s="65" t="str">
        <f t="shared" si="0"/>
        <v>A</v>
      </c>
    </row>
    <row r="36" spans="1:15">
      <c r="A36" s="123" t="s">
        <v>136</v>
      </c>
      <c r="B36" s="123" t="s">
        <v>137</v>
      </c>
      <c r="C36" s="127">
        <v>0.11094</v>
      </c>
      <c r="D36" s="127">
        <v>6.6100000000000004E-3</v>
      </c>
      <c r="E36" s="127">
        <v>-2.181E-2</v>
      </c>
      <c r="F36" s="127">
        <v>0.12614</v>
      </c>
      <c r="G36" s="127">
        <v>5.3830000000000003E-2</v>
      </c>
      <c r="H36" s="127">
        <v>3.5E-4</v>
      </c>
      <c r="I36" s="127">
        <v>3.4399999999999999E-3</v>
      </c>
      <c r="J36" s="127">
        <v>5.0040000000000001E-2</v>
      </c>
      <c r="K36" s="127">
        <v>2.0300000000000001E-3</v>
      </c>
      <c r="L36" s="127">
        <v>7.3999999999999999E-4</v>
      </c>
      <c r="M36" s="127">
        <v>4.8999999999999998E-4</v>
      </c>
      <c r="N36" s="127">
        <v>8.0000000000000004E-4</v>
      </c>
      <c r="O36" s="65" t="str">
        <f t="shared" si="0"/>
        <v>M</v>
      </c>
    </row>
    <row r="37" spans="1:15">
      <c r="A37" s="123" t="s">
        <v>138</v>
      </c>
      <c r="B37" s="123" t="s">
        <v>139</v>
      </c>
      <c r="C37" s="127">
        <v>6.6790000000000002E-2</v>
      </c>
      <c r="D37" s="127">
        <v>4.62E-3</v>
      </c>
      <c r="E37" s="127">
        <v>2.3800000000000002E-3</v>
      </c>
      <c r="F37" s="127">
        <v>5.9790000000000003E-2</v>
      </c>
      <c r="G37" s="127">
        <v>5.5919999999999997E-2</v>
      </c>
      <c r="H37" s="127">
        <v>1.0499999999999999E-3</v>
      </c>
      <c r="I37" s="127">
        <v>3.29E-3</v>
      </c>
      <c r="J37" s="127">
        <v>5.1580000000000001E-2</v>
      </c>
      <c r="K37" s="127">
        <v>1.3860000000000001E-2</v>
      </c>
      <c r="L37" s="127">
        <v>5.0000000000000001E-4</v>
      </c>
      <c r="M37" s="127">
        <v>1.1000000000000001E-3</v>
      </c>
      <c r="N37" s="127">
        <v>1.226E-2</v>
      </c>
      <c r="O37" s="65" t="str">
        <f t="shared" si="0"/>
        <v>J</v>
      </c>
    </row>
    <row r="38" spans="1:15">
      <c r="A38" s="123" t="s">
        <v>140</v>
      </c>
      <c r="B38" s="123" t="s">
        <v>141</v>
      </c>
      <c r="C38" s="127">
        <v>-1.864E-2</v>
      </c>
      <c r="D38" s="127">
        <v>-3.96E-3</v>
      </c>
      <c r="E38" s="127">
        <v>-1.8890000000000001E-2</v>
      </c>
      <c r="F38" s="127">
        <v>4.2100000000000002E-3</v>
      </c>
      <c r="G38" s="127">
        <v>4.3889999999999998E-2</v>
      </c>
      <c r="H38" s="127">
        <v>1.1E-4</v>
      </c>
      <c r="I38" s="127">
        <v>-7.1000000000000002E-4</v>
      </c>
      <c r="J38" s="127">
        <v>4.4490000000000002E-2</v>
      </c>
      <c r="K38" s="127">
        <v>1.5350000000000001E-2</v>
      </c>
      <c r="L38" s="127">
        <v>-6.9999999999999994E-5</v>
      </c>
      <c r="M38" s="127">
        <v>-1.1999999999999999E-3</v>
      </c>
      <c r="N38" s="127">
        <v>1.6619999999999999E-2</v>
      </c>
      <c r="O38" s="65" t="str">
        <f t="shared" si="0"/>
        <v>J</v>
      </c>
    </row>
    <row r="39" spans="1:15">
      <c r="A39" s="123" t="s">
        <v>143</v>
      </c>
      <c r="B39" s="123" t="s">
        <v>144</v>
      </c>
      <c r="C39" s="127">
        <v>-4.7099999999999998E-3</v>
      </c>
      <c r="D39" s="127">
        <v>4.2199999999999998E-3</v>
      </c>
      <c r="E39" s="127">
        <v>-9.0699999999999999E-3</v>
      </c>
      <c r="F39" s="127">
        <v>1.3999999999999999E-4</v>
      </c>
      <c r="G39" s="127">
        <v>3.746E-2</v>
      </c>
      <c r="H39" s="127">
        <v>7.9000000000000001E-4</v>
      </c>
      <c r="I39" s="127">
        <v>-2.0200000000000001E-3</v>
      </c>
      <c r="J39" s="127">
        <v>3.8690000000000002E-2</v>
      </c>
      <c r="K39" s="127">
        <v>1.677E-2</v>
      </c>
      <c r="L39" s="127">
        <v>2.1000000000000001E-4</v>
      </c>
      <c r="M39" s="127">
        <v>-2.6099999999999999E-3</v>
      </c>
      <c r="N39" s="127">
        <v>1.917E-2</v>
      </c>
      <c r="O39" s="65" t="str">
        <f t="shared" si="0"/>
        <v>A</v>
      </c>
    </row>
    <row r="40" spans="1:15">
      <c r="A40" s="123" t="s">
        <v>145</v>
      </c>
      <c r="B40" s="123" t="s">
        <v>146</v>
      </c>
      <c r="C40" s="127">
        <v>1.6320000000000001E-2</v>
      </c>
      <c r="D40" s="127">
        <v>1.48E-3</v>
      </c>
      <c r="E40" s="127">
        <v>-3.3500000000000001E-3</v>
      </c>
      <c r="F40" s="127">
        <v>1.8190000000000001E-2</v>
      </c>
      <c r="G40" s="127">
        <v>3.5130000000000002E-2</v>
      </c>
      <c r="H40" s="127">
        <v>8.3000000000000001E-4</v>
      </c>
      <c r="I40" s="127">
        <v>-2.1700000000000001E-3</v>
      </c>
      <c r="J40" s="127">
        <v>3.6470000000000002E-2</v>
      </c>
      <c r="K40" s="127">
        <v>2.0500000000000001E-2</v>
      </c>
      <c r="L40" s="127">
        <v>-3.3E-4</v>
      </c>
      <c r="M40" s="127">
        <v>-3.29E-3</v>
      </c>
      <c r="N40" s="127">
        <v>2.4119999999999999E-2</v>
      </c>
      <c r="O40" s="65" t="str">
        <f t="shared" si="0"/>
        <v>S</v>
      </c>
    </row>
    <row r="41" spans="1:15">
      <c r="A41" s="123" t="s">
        <v>147</v>
      </c>
      <c r="B41" s="123" t="s">
        <v>148</v>
      </c>
      <c r="C41" s="127">
        <v>-3.2840000000000001E-2</v>
      </c>
      <c r="D41" s="127">
        <v>-1.094E-2</v>
      </c>
      <c r="E41" s="127">
        <v>1.0200000000000001E-3</v>
      </c>
      <c r="F41" s="127">
        <v>-2.2919999999999999E-2</v>
      </c>
      <c r="G41" s="127">
        <v>2.8320000000000001E-2</v>
      </c>
      <c r="H41" s="127">
        <v>-3.8999999999999999E-4</v>
      </c>
      <c r="I41" s="127">
        <v>-1.57E-3</v>
      </c>
      <c r="J41" s="127">
        <v>3.0280000000000001E-2</v>
      </c>
      <c r="K41" s="127">
        <v>2.01E-2</v>
      </c>
      <c r="L41" s="127">
        <v>-3.2000000000000003E-4</v>
      </c>
      <c r="M41" s="127">
        <v>-2.2100000000000002E-3</v>
      </c>
      <c r="N41" s="127">
        <v>2.2630000000000001E-2</v>
      </c>
      <c r="O41" s="65" t="str">
        <f t="shared" si="0"/>
        <v>O</v>
      </c>
    </row>
    <row r="42" spans="1:15">
      <c r="A42" s="123" t="s">
        <v>149</v>
      </c>
      <c r="B42" s="123" t="s">
        <v>150</v>
      </c>
      <c r="C42" s="127">
        <v>3.1099999999999999E-2</v>
      </c>
      <c r="D42" s="127">
        <v>4.4999999999999999E-4</v>
      </c>
      <c r="E42" s="127">
        <v>2.58E-2</v>
      </c>
      <c r="F42" s="127">
        <v>4.8500000000000001E-3</v>
      </c>
      <c r="G42" s="127">
        <v>2.8580000000000001E-2</v>
      </c>
      <c r="H42" s="127">
        <v>-2.9999999999999997E-4</v>
      </c>
      <c r="I42" s="127">
        <v>9.8999999999999999E-4</v>
      </c>
      <c r="J42" s="127">
        <v>2.7890000000000002E-2</v>
      </c>
      <c r="K42" s="127">
        <v>2.7720000000000002E-2</v>
      </c>
      <c r="L42" s="127">
        <v>-3.2000000000000003E-4</v>
      </c>
      <c r="M42" s="127">
        <v>2.1199999999999999E-3</v>
      </c>
      <c r="N42" s="127">
        <v>2.5919999999999999E-2</v>
      </c>
      <c r="O42" s="65" t="str">
        <f t="shared" si="0"/>
        <v>N</v>
      </c>
    </row>
    <row r="43" spans="1:15">
      <c r="A43" s="123" t="s">
        <v>151</v>
      </c>
      <c r="B43" s="123" t="s">
        <v>152</v>
      </c>
      <c r="C43" s="127">
        <v>-2.402E-2</v>
      </c>
      <c r="D43" s="127">
        <v>9.0900000000000009E-3</v>
      </c>
      <c r="E43" s="127">
        <v>-1.4460000000000001E-2</v>
      </c>
      <c r="F43" s="127">
        <v>-1.865E-2</v>
      </c>
      <c r="G43" s="127">
        <v>2.385E-2</v>
      </c>
      <c r="H43" s="127">
        <v>7.6000000000000004E-4</v>
      </c>
      <c r="I43" s="127">
        <v>-4.6000000000000001E-4</v>
      </c>
      <c r="J43" s="127">
        <v>2.3550000000000001E-2</v>
      </c>
      <c r="K43" s="127">
        <v>2.385E-2</v>
      </c>
      <c r="L43" s="127">
        <v>7.6000000000000004E-4</v>
      </c>
      <c r="M43" s="127">
        <v>-4.6000000000000001E-4</v>
      </c>
      <c r="N43" s="127">
        <v>2.3550000000000001E-2</v>
      </c>
      <c r="O43" s="65" t="str">
        <f t="shared" si="0"/>
        <v>D</v>
      </c>
    </row>
    <row r="44" spans="1:15">
      <c r="A44" s="123" t="s">
        <v>153</v>
      </c>
      <c r="B44" s="123" t="s">
        <v>154</v>
      </c>
      <c r="C44" s="127">
        <v>-5.5559999999999998E-2</v>
      </c>
      <c r="D44" s="127">
        <v>6.6899999999999998E-3</v>
      </c>
      <c r="E44" s="127">
        <v>-2.5989999999999999E-2</v>
      </c>
      <c r="F44" s="127">
        <v>-3.6260000000000001E-2</v>
      </c>
      <c r="G44" s="127">
        <v>-5.5559999999999998E-2</v>
      </c>
      <c r="H44" s="127">
        <v>6.6899999999999998E-3</v>
      </c>
      <c r="I44" s="127">
        <v>-2.5989999999999999E-2</v>
      </c>
      <c r="J44" s="127">
        <v>-3.6260000000000001E-2</v>
      </c>
      <c r="K44" s="127">
        <v>1.7749999999999998E-2</v>
      </c>
      <c r="L44" s="127">
        <v>2.98E-3</v>
      </c>
      <c r="M44" s="127">
        <v>-4.79E-3</v>
      </c>
      <c r="N44" s="127">
        <v>1.9560000000000001E-2</v>
      </c>
      <c r="O44" s="65" t="str">
        <f t="shared" si="0"/>
        <v>E</v>
      </c>
    </row>
    <row r="45" spans="1:15">
      <c r="A45" s="123" t="s">
        <v>155</v>
      </c>
      <c r="B45" s="123" t="s">
        <v>157</v>
      </c>
      <c r="C45" s="127">
        <v>-8.3499999999999998E-3</v>
      </c>
      <c r="D45" s="127">
        <v>-8.7000000000000001E-4</v>
      </c>
      <c r="E45" s="127">
        <v>-4.4799999999999996E-3</v>
      </c>
      <c r="F45" s="127">
        <v>-3.0000000000000001E-3</v>
      </c>
      <c r="G45" s="127">
        <v>-3.3950000000000001E-2</v>
      </c>
      <c r="H45" s="127">
        <v>3.7299999999999998E-3</v>
      </c>
      <c r="I45" s="127">
        <v>-1.6480000000000002E-2</v>
      </c>
      <c r="J45" s="127">
        <v>-2.12E-2</v>
      </c>
      <c r="K45" s="127">
        <v>1.9769999999999999E-2</v>
      </c>
      <c r="L45" s="127">
        <v>2.66E-3</v>
      </c>
      <c r="M45" s="127">
        <v>-6.4999999999999997E-3</v>
      </c>
      <c r="N45" s="127">
        <v>2.3609999999999999E-2</v>
      </c>
      <c r="O45" s="65" t="str">
        <f t="shared" si="0"/>
        <v>F</v>
      </c>
    </row>
    <row r="49" spans="1:9">
      <c r="B49" s="56" t="str">
        <f>"Máxima "&amp;MID(B2,7,4)</f>
        <v>Máxima 2022</v>
      </c>
      <c r="C49" s="56" t="str">
        <f>"Media "&amp;MID(B2,7,4)</f>
        <v>Media 2022</v>
      </c>
      <c r="D49" s="56" t="str">
        <f>"Mínima "&amp;MID(B2,7,4)</f>
        <v>Mínima 2022</v>
      </c>
      <c r="E49" s="57" t="str">
        <f>"Media "&amp;MID(B2,7,4)-1</f>
        <v>Media 2021</v>
      </c>
      <c r="F49" s="58"/>
      <c r="G49" s="57" t="str">
        <f>"Banda máxima "&amp;MID(B2,7,4)-20&amp;"-"&amp;MID(B2,7,4)-1</f>
        <v>Banda máxima 2002-2021</v>
      </c>
      <c r="H49" s="56" t="str">
        <f>"Banda mínima "&amp;MID(B2,7,4)-20&amp;"-"&amp;MID(B2,7,4)-1</f>
        <v>Banda mínima 2002-2021</v>
      </c>
    </row>
    <row r="50" spans="1:9">
      <c r="A50" s="51" t="s">
        <v>54</v>
      </c>
      <c r="B50" s="131" t="s">
        <v>56</v>
      </c>
      <c r="C50" s="131" t="s">
        <v>57</v>
      </c>
      <c r="D50" s="131" t="s">
        <v>58</v>
      </c>
      <c r="E50" s="131" t="s">
        <v>59</v>
      </c>
      <c r="F50" s="51" t="s">
        <v>54</v>
      </c>
      <c r="G50" s="131" t="s">
        <v>61</v>
      </c>
      <c r="H50" s="131" t="s">
        <v>62</v>
      </c>
    </row>
    <row r="51" spans="1:9">
      <c r="A51" s="51" t="s">
        <v>60</v>
      </c>
      <c r="B51" s="52"/>
      <c r="C51" s="52"/>
      <c r="D51" s="52"/>
      <c r="E51" s="52"/>
      <c r="F51" s="51" t="s">
        <v>60</v>
      </c>
      <c r="G51" s="52"/>
      <c r="H51" s="52"/>
    </row>
    <row r="52" spans="1:9">
      <c r="A52" s="53" t="s">
        <v>161</v>
      </c>
      <c r="B52" s="54">
        <v>15.592000000000001</v>
      </c>
      <c r="C52" s="54">
        <v>10.462999999999999</v>
      </c>
      <c r="D52" s="54">
        <v>5.335</v>
      </c>
      <c r="E52" s="54">
        <v>14.712</v>
      </c>
      <c r="F52" s="55">
        <v>1</v>
      </c>
      <c r="G52" s="54">
        <v>13.965368421100001</v>
      </c>
      <c r="H52" s="54">
        <v>5.3757894737000003</v>
      </c>
      <c r="I52" s="126"/>
    </row>
    <row r="53" spans="1:9">
      <c r="A53" s="53" t="s">
        <v>162</v>
      </c>
      <c r="B53" s="54">
        <v>19.155000000000001</v>
      </c>
      <c r="C53" s="54">
        <v>11.907</v>
      </c>
      <c r="D53" s="54">
        <v>4.6589999999999998</v>
      </c>
      <c r="E53" s="54">
        <v>14.132</v>
      </c>
      <c r="F53" s="55">
        <v>2</v>
      </c>
      <c r="G53" s="54">
        <v>13.4011052632</v>
      </c>
      <c r="H53" s="54">
        <v>5.1665263157999997</v>
      </c>
      <c r="I53" s="126"/>
    </row>
    <row r="54" spans="1:9">
      <c r="A54" s="53" t="s">
        <v>163</v>
      </c>
      <c r="B54" s="54">
        <v>17.704000000000001</v>
      </c>
      <c r="C54" s="54">
        <v>11.09</v>
      </c>
      <c r="D54" s="54">
        <v>4.476</v>
      </c>
      <c r="E54" s="54">
        <v>13.499000000000001</v>
      </c>
      <c r="F54" s="55">
        <v>3</v>
      </c>
      <c r="G54" s="54">
        <v>13.4515789474</v>
      </c>
      <c r="H54" s="54">
        <v>4.7963684211000004</v>
      </c>
      <c r="I54" s="126"/>
    </row>
    <row r="55" spans="1:9">
      <c r="A55" s="53" t="s">
        <v>164</v>
      </c>
      <c r="B55" s="54">
        <v>14.824999999999999</v>
      </c>
      <c r="C55" s="54">
        <v>10.673</v>
      </c>
      <c r="D55" s="54">
        <v>6.5220000000000002</v>
      </c>
      <c r="E55" s="54">
        <v>12.231999999999999</v>
      </c>
      <c r="F55" s="55">
        <v>4</v>
      </c>
      <c r="G55" s="54">
        <v>13.4257894737</v>
      </c>
      <c r="H55" s="54">
        <v>5.3305789474000003</v>
      </c>
      <c r="I55" s="126"/>
    </row>
    <row r="56" spans="1:9">
      <c r="A56" s="53" t="s">
        <v>165</v>
      </c>
      <c r="B56" s="54">
        <v>14.673</v>
      </c>
      <c r="C56" s="54">
        <v>10.702999999999999</v>
      </c>
      <c r="D56" s="54">
        <v>6.7320000000000002</v>
      </c>
      <c r="E56" s="54">
        <v>11.891</v>
      </c>
      <c r="F56" s="55">
        <v>5</v>
      </c>
      <c r="G56" s="54">
        <v>13.753263157899999</v>
      </c>
      <c r="H56" s="54">
        <v>5.3728421053000002</v>
      </c>
      <c r="I56" s="126"/>
    </row>
    <row r="57" spans="1:9">
      <c r="A57" s="53" t="s">
        <v>166</v>
      </c>
      <c r="B57" s="54">
        <v>14.936</v>
      </c>
      <c r="C57" s="54">
        <v>9.6170000000000009</v>
      </c>
      <c r="D57" s="54">
        <v>4.298</v>
      </c>
      <c r="E57" s="54">
        <v>11.157</v>
      </c>
      <c r="F57" s="55">
        <v>6</v>
      </c>
      <c r="G57" s="54">
        <v>13.567</v>
      </c>
      <c r="H57" s="54">
        <v>5.2364736841999999</v>
      </c>
      <c r="I57" s="126"/>
    </row>
    <row r="58" spans="1:9">
      <c r="A58" s="53" t="s">
        <v>167</v>
      </c>
      <c r="B58" s="54">
        <v>16.934999999999999</v>
      </c>
      <c r="C58" s="54">
        <v>10.688000000000001</v>
      </c>
      <c r="D58" s="54">
        <v>4.4409999999999998</v>
      </c>
      <c r="E58" s="54">
        <v>9.7370000000000001</v>
      </c>
      <c r="F58" s="55">
        <v>7</v>
      </c>
      <c r="G58" s="54">
        <v>13.1609473684</v>
      </c>
      <c r="H58" s="54">
        <v>5.0424210526</v>
      </c>
      <c r="I58" s="126"/>
    </row>
    <row r="59" spans="1:9">
      <c r="A59" s="53" t="s">
        <v>168</v>
      </c>
      <c r="B59" s="54">
        <v>16.914999999999999</v>
      </c>
      <c r="C59" s="54">
        <v>10.811999999999999</v>
      </c>
      <c r="D59" s="54">
        <v>4.7089999999999996</v>
      </c>
      <c r="E59" s="54">
        <v>11.223000000000001</v>
      </c>
      <c r="F59" s="55">
        <v>8</v>
      </c>
      <c r="G59" s="54">
        <v>13.3267894737</v>
      </c>
      <c r="H59" s="54">
        <v>4.8955789473999998</v>
      </c>
      <c r="I59" s="126"/>
    </row>
    <row r="60" spans="1:9">
      <c r="A60" s="53" t="s">
        <v>169</v>
      </c>
      <c r="B60" s="54">
        <v>16.728000000000002</v>
      </c>
      <c r="C60" s="54">
        <v>10.977</v>
      </c>
      <c r="D60" s="54">
        <v>5.226</v>
      </c>
      <c r="E60" s="54">
        <v>10.726000000000001</v>
      </c>
      <c r="F60" s="55">
        <v>9</v>
      </c>
      <c r="G60" s="54">
        <v>13.881052631599999</v>
      </c>
      <c r="H60" s="54">
        <v>4.7573684210999998</v>
      </c>
      <c r="I60" s="126"/>
    </row>
    <row r="61" spans="1:9">
      <c r="A61" s="53" t="s">
        <v>170</v>
      </c>
      <c r="B61" s="54">
        <v>16.221</v>
      </c>
      <c r="C61" s="54">
        <v>10.381</v>
      </c>
      <c r="D61" s="54">
        <v>4.54</v>
      </c>
      <c r="E61" s="54">
        <v>12.016999999999999</v>
      </c>
      <c r="F61" s="55">
        <v>10</v>
      </c>
      <c r="G61" s="54">
        <v>14.269263157899999</v>
      </c>
      <c r="H61" s="54">
        <v>5.3331578947000002</v>
      </c>
      <c r="I61" s="126"/>
    </row>
    <row r="62" spans="1:9">
      <c r="A62" s="53" t="s">
        <v>171</v>
      </c>
      <c r="B62" s="54">
        <v>16.091000000000001</v>
      </c>
      <c r="C62" s="54">
        <v>10.923</v>
      </c>
      <c r="D62" s="54">
        <v>5.7549999999999999</v>
      </c>
      <c r="E62" s="54">
        <v>12.638999999999999</v>
      </c>
      <c r="F62" s="55">
        <v>11</v>
      </c>
      <c r="G62" s="54">
        <v>14.0291052632</v>
      </c>
      <c r="H62" s="54">
        <v>5.1753157894999999</v>
      </c>
      <c r="I62" s="126"/>
    </row>
    <row r="63" spans="1:9">
      <c r="A63" s="53" t="s">
        <v>172</v>
      </c>
      <c r="B63" s="54">
        <v>15.002000000000001</v>
      </c>
      <c r="C63" s="54">
        <v>10.605</v>
      </c>
      <c r="D63" s="54">
        <v>6.2080000000000002</v>
      </c>
      <c r="E63" s="54">
        <v>12.965999999999999</v>
      </c>
      <c r="F63" s="55">
        <v>12</v>
      </c>
      <c r="G63" s="54">
        <v>14.082421052600001</v>
      </c>
      <c r="H63" s="54">
        <v>5.6445263158000003</v>
      </c>
      <c r="I63" s="126"/>
    </row>
    <row r="64" spans="1:9">
      <c r="A64" s="53" t="s">
        <v>173</v>
      </c>
      <c r="B64" s="54">
        <v>15.673999999999999</v>
      </c>
      <c r="C64" s="54">
        <v>11.238</v>
      </c>
      <c r="D64" s="54">
        <v>6.8019999999999996</v>
      </c>
      <c r="E64" s="54">
        <v>12.246</v>
      </c>
      <c r="F64" s="55">
        <v>13</v>
      </c>
      <c r="G64" s="54">
        <v>14.6923157895</v>
      </c>
      <c r="H64" s="54">
        <v>5.4001052632000004</v>
      </c>
      <c r="I64" s="126"/>
    </row>
    <row r="65" spans="1:9">
      <c r="A65" s="53" t="s">
        <v>174</v>
      </c>
      <c r="B65" s="54">
        <v>14.885999999999999</v>
      </c>
      <c r="C65" s="54">
        <v>10.824999999999999</v>
      </c>
      <c r="D65" s="54">
        <v>6.7640000000000002</v>
      </c>
      <c r="E65" s="54">
        <v>11.443</v>
      </c>
      <c r="F65" s="55">
        <v>14</v>
      </c>
      <c r="G65" s="54">
        <v>14.4374210526</v>
      </c>
      <c r="H65" s="54">
        <v>5.6779473683999999</v>
      </c>
      <c r="I65" s="126"/>
    </row>
    <row r="66" spans="1:9">
      <c r="A66" s="53" t="s">
        <v>175</v>
      </c>
      <c r="B66" s="54">
        <v>15.663</v>
      </c>
      <c r="C66" s="54">
        <v>10.305</v>
      </c>
      <c r="D66" s="54">
        <v>4.9459999999999997</v>
      </c>
      <c r="E66" s="54">
        <v>12.404999999999999</v>
      </c>
      <c r="F66" s="55">
        <v>15</v>
      </c>
      <c r="G66" s="54">
        <v>14.237368421099999</v>
      </c>
      <c r="H66" s="54">
        <v>5.4720526316000004</v>
      </c>
      <c r="I66" s="126"/>
    </row>
    <row r="67" spans="1:9">
      <c r="A67" s="53" t="s">
        <v>176</v>
      </c>
      <c r="B67" s="54">
        <v>17.399000000000001</v>
      </c>
      <c r="C67" s="54">
        <v>12.189</v>
      </c>
      <c r="D67" s="54">
        <v>6.98</v>
      </c>
      <c r="E67" s="54">
        <v>11.951000000000001</v>
      </c>
      <c r="F67" s="55">
        <v>16</v>
      </c>
      <c r="G67" s="54">
        <v>14.292</v>
      </c>
      <c r="H67" s="54">
        <v>5.2873157895</v>
      </c>
      <c r="I67" s="126"/>
    </row>
    <row r="68" spans="1:9">
      <c r="A68" s="53" t="s">
        <v>177</v>
      </c>
      <c r="B68" s="54">
        <v>19.117000000000001</v>
      </c>
      <c r="C68" s="54">
        <v>13.465</v>
      </c>
      <c r="D68" s="54">
        <v>7.8129999999999997</v>
      </c>
      <c r="E68" s="54">
        <v>11.888999999999999</v>
      </c>
      <c r="F68" s="55">
        <v>17</v>
      </c>
      <c r="G68" s="54">
        <v>13.579315789500001</v>
      </c>
      <c r="H68" s="54">
        <v>4.8954736841999997</v>
      </c>
      <c r="I68" s="126"/>
    </row>
    <row r="69" spans="1:9">
      <c r="A69" s="53" t="s">
        <v>178</v>
      </c>
      <c r="B69" s="54">
        <v>18.565000000000001</v>
      </c>
      <c r="C69" s="54">
        <v>12.35</v>
      </c>
      <c r="D69" s="54">
        <v>6.1349999999999998</v>
      </c>
      <c r="E69" s="54">
        <v>11.743</v>
      </c>
      <c r="F69" s="55">
        <v>18</v>
      </c>
      <c r="G69" s="54">
        <v>13.5172105263</v>
      </c>
      <c r="H69" s="54">
        <v>4.9886842104999998</v>
      </c>
      <c r="I69" s="126"/>
    </row>
    <row r="70" spans="1:9">
      <c r="A70" s="53" t="s">
        <v>179</v>
      </c>
      <c r="B70" s="54">
        <v>14.282</v>
      </c>
      <c r="C70" s="54">
        <v>10.43</v>
      </c>
      <c r="D70" s="54">
        <v>6.577</v>
      </c>
      <c r="E70" s="54">
        <v>12.032</v>
      </c>
      <c r="F70" s="55">
        <v>19</v>
      </c>
      <c r="G70" s="54">
        <v>13.823947368400001</v>
      </c>
      <c r="H70" s="54">
        <v>5.14</v>
      </c>
      <c r="I70" s="126"/>
    </row>
    <row r="71" spans="1:9">
      <c r="A71" s="53" t="s">
        <v>180</v>
      </c>
      <c r="B71" s="54">
        <v>15.919</v>
      </c>
      <c r="C71" s="54">
        <v>10.711</v>
      </c>
      <c r="D71" s="54">
        <v>5.5030000000000001</v>
      </c>
      <c r="E71" s="54">
        <v>13.117000000000001</v>
      </c>
      <c r="F71" s="55">
        <v>20</v>
      </c>
      <c r="G71" s="54">
        <v>14.1266315789</v>
      </c>
      <c r="H71" s="54">
        <v>5.0534736842000001</v>
      </c>
      <c r="I71" s="126"/>
    </row>
    <row r="72" spans="1:9">
      <c r="A72" s="53" t="s">
        <v>181</v>
      </c>
      <c r="B72" s="54">
        <v>18.507999999999999</v>
      </c>
      <c r="C72" s="54">
        <v>12.169</v>
      </c>
      <c r="D72" s="54">
        <v>5.8289999999999997</v>
      </c>
      <c r="E72" s="54">
        <v>11.24</v>
      </c>
      <c r="F72" s="55">
        <v>21</v>
      </c>
      <c r="G72" s="54">
        <v>14.163736842100001</v>
      </c>
      <c r="H72" s="54">
        <v>5.3182105262999997</v>
      </c>
      <c r="I72" s="126"/>
    </row>
    <row r="73" spans="1:9">
      <c r="A73" s="53" t="s">
        <v>182</v>
      </c>
      <c r="B73" s="54">
        <v>19.279</v>
      </c>
      <c r="C73" s="54">
        <v>12.444000000000001</v>
      </c>
      <c r="D73" s="54">
        <v>5.609</v>
      </c>
      <c r="E73" s="54">
        <v>10.446999999999999</v>
      </c>
      <c r="F73" s="55">
        <v>22</v>
      </c>
      <c r="G73" s="54">
        <v>14.8876842105</v>
      </c>
      <c r="H73" s="54">
        <v>4.8935789474</v>
      </c>
      <c r="I73" s="126"/>
    </row>
    <row r="74" spans="1:9">
      <c r="A74" s="53" t="s">
        <v>183</v>
      </c>
      <c r="B74" s="54">
        <v>18.297000000000001</v>
      </c>
      <c r="C74" s="54">
        <v>11.782</v>
      </c>
      <c r="D74" s="54">
        <v>5.2670000000000003</v>
      </c>
      <c r="E74" s="54">
        <v>11.903</v>
      </c>
      <c r="F74" s="55">
        <v>23</v>
      </c>
      <c r="G74" s="54">
        <v>15.2952105263</v>
      </c>
      <c r="H74" s="54">
        <v>5.4546315788999999</v>
      </c>
      <c r="I74" s="126"/>
    </row>
    <row r="75" spans="1:9">
      <c r="A75" s="53" t="s">
        <v>184</v>
      </c>
      <c r="B75" s="54">
        <v>16.41</v>
      </c>
      <c r="C75" s="54">
        <v>11.569000000000001</v>
      </c>
      <c r="D75" s="54">
        <v>6.7279999999999998</v>
      </c>
      <c r="E75" s="54">
        <v>13.374000000000001</v>
      </c>
      <c r="F75" s="55">
        <v>24</v>
      </c>
      <c r="G75" s="54">
        <v>14.447947368399999</v>
      </c>
      <c r="H75" s="54">
        <v>5.8929473683999998</v>
      </c>
      <c r="I75" s="126"/>
    </row>
    <row r="76" spans="1:9">
      <c r="A76" s="53" t="s">
        <v>185</v>
      </c>
      <c r="B76" s="54">
        <v>14.276999999999999</v>
      </c>
      <c r="C76" s="54">
        <v>10.997</v>
      </c>
      <c r="D76" s="54">
        <v>7.7169999999999996</v>
      </c>
      <c r="E76" s="54">
        <v>12.01</v>
      </c>
      <c r="F76" s="55">
        <v>25</v>
      </c>
      <c r="G76" s="54">
        <v>14.5783684211</v>
      </c>
      <c r="H76" s="54">
        <v>5.9481578946999996</v>
      </c>
      <c r="I76" s="126"/>
    </row>
    <row r="77" spans="1:9">
      <c r="A77" s="53" t="s">
        <v>186</v>
      </c>
      <c r="B77" s="54">
        <v>14.377000000000001</v>
      </c>
      <c r="C77" s="54">
        <v>10.417</v>
      </c>
      <c r="D77" s="54">
        <v>6.4569999999999999</v>
      </c>
      <c r="E77" s="54">
        <v>12.46</v>
      </c>
      <c r="F77" s="55">
        <v>26</v>
      </c>
      <c r="G77" s="54">
        <v>14.708</v>
      </c>
      <c r="H77" s="54">
        <v>5.8433684211000001</v>
      </c>
      <c r="I77" s="126"/>
    </row>
    <row r="78" spans="1:9">
      <c r="A78" s="53" t="s">
        <v>187</v>
      </c>
      <c r="B78" s="54">
        <v>15.568</v>
      </c>
      <c r="C78" s="54">
        <v>11.532</v>
      </c>
      <c r="D78" s="54">
        <v>7.4960000000000004</v>
      </c>
      <c r="E78" s="54">
        <v>11.813000000000001</v>
      </c>
      <c r="F78" s="55">
        <v>27</v>
      </c>
      <c r="G78" s="54">
        <v>14.696157894700001</v>
      </c>
      <c r="H78" s="54">
        <v>5.4882105262999996</v>
      </c>
      <c r="I78" s="126"/>
    </row>
    <row r="79" spans="1:9">
      <c r="A79" s="53" t="s">
        <v>157</v>
      </c>
      <c r="B79" s="54">
        <v>17.228999999999999</v>
      </c>
      <c r="C79" s="54">
        <v>11.936</v>
      </c>
      <c r="D79" s="54">
        <v>6.6420000000000003</v>
      </c>
      <c r="E79" s="54">
        <v>11.071999999999999</v>
      </c>
      <c r="F79" s="55">
        <v>28</v>
      </c>
      <c r="G79" s="54">
        <v>14.4727368421</v>
      </c>
      <c r="H79" s="54">
        <v>6.0168421053000003</v>
      </c>
      <c r="I79" s="126"/>
    </row>
    <row r="80" spans="1:9">
      <c r="A80"/>
      <c r="B80"/>
      <c r="C80"/>
      <c r="D80"/>
      <c r="E80"/>
      <c r="F80"/>
      <c r="G80"/>
      <c r="H80"/>
      <c r="I80" s="126"/>
    </row>
    <row r="81" spans="1:9">
      <c r="A81"/>
      <c r="B81"/>
      <c r="C81"/>
      <c r="D81"/>
      <c r="E81"/>
      <c r="F81"/>
      <c r="G81"/>
      <c r="H81"/>
      <c r="I81" s="126"/>
    </row>
    <row r="82" spans="1:9">
      <c r="A82"/>
      <c r="B82"/>
      <c r="C82"/>
      <c r="D82"/>
      <c r="E82"/>
      <c r="F82"/>
      <c r="G82"/>
      <c r="H82"/>
      <c r="I82" s="125"/>
    </row>
    <row r="85" spans="1:9">
      <c r="A85" s="51" t="s">
        <v>54</v>
      </c>
      <c r="B85" s="59" t="s">
        <v>63</v>
      </c>
    </row>
    <row r="86" spans="1:9" ht="15" thickBot="1">
      <c r="A86" s="60" t="s">
        <v>52</v>
      </c>
      <c r="B86" s="61"/>
    </row>
    <row r="87" spans="1:9">
      <c r="A87" s="53" t="s">
        <v>114</v>
      </c>
      <c r="B87" s="63">
        <v>22577.217376982</v>
      </c>
      <c r="C87" s="76" t="str">
        <f>MID(UPPER(TEXT(D87,"mmm")),1,1)</f>
        <v>F</v>
      </c>
      <c r="D87" s="79" t="str">
        <f t="shared" ref="D87:D109" si="1">TEXT(EDATE(D88,-1),"mmmm aaaa")</f>
        <v>febrero 2020</v>
      </c>
      <c r="E87" s="80">
        <f>VLOOKUP(D87,A$87:B$122,2,FALSE)</f>
        <v>19840.085661852001</v>
      </c>
    </row>
    <row r="88" spans="1:9">
      <c r="A88" s="53" t="s">
        <v>116</v>
      </c>
      <c r="B88" s="63">
        <v>19840.085661852001</v>
      </c>
      <c r="C88" s="77" t="str">
        <f t="shared" ref="C88:C111" si="2">MID(UPPER(TEXT(D88,"mmm")),1,1)</f>
        <v>M</v>
      </c>
      <c r="D88" s="81" t="str">
        <f t="shared" si="1"/>
        <v>marzo 2020</v>
      </c>
      <c r="E88" s="82">
        <f t="shared" ref="E88:E111" si="3">VLOOKUP(D88,A$87:B$122,2,FALSE)</f>
        <v>19808.362302358</v>
      </c>
    </row>
    <row r="89" spans="1:9">
      <c r="A89" s="53" t="s">
        <v>117</v>
      </c>
      <c r="B89" s="63">
        <v>19808.362302358</v>
      </c>
      <c r="C89" s="77" t="str">
        <f t="shared" si="2"/>
        <v>A</v>
      </c>
      <c r="D89" s="81" t="str">
        <f t="shared" si="1"/>
        <v>abril 2020</v>
      </c>
      <c r="E89" s="82">
        <f t="shared" si="3"/>
        <v>16160.449329384001</v>
      </c>
    </row>
    <row r="90" spans="1:9">
      <c r="A90" s="53" t="s">
        <v>118</v>
      </c>
      <c r="B90" s="63">
        <v>16160.449329384001</v>
      </c>
      <c r="C90" s="77" t="str">
        <f t="shared" si="2"/>
        <v>M</v>
      </c>
      <c r="D90" s="81" t="str">
        <f t="shared" si="1"/>
        <v>mayo 2020</v>
      </c>
      <c r="E90" s="82">
        <f t="shared" si="3"/>
        <v>17368.389882903</v>
      </c>
    </row>
    <row r="91" spans="1:9">
      <c r="A91" s="53" t="s">
        <v>119</v>
      </c>
      <c r="B91" s="63">
        <v>17368.389882903</v>
      </c>
      <c r="C91" s="77" t="str">
        <f t="shared" si="2"/>
        <v>J</v>
      </c>
      <c r="D91" s="81" t="str">
        <f t="shared" si="1"/>
        <v>junio 2020</v>
      </c>
      <c r="E91" s="82">
        <f t="shared" si="3"/>
        <v>18362.470596456002</v>
      </c>
    </row>
    <row r="92" spans="1:9">
      <c r="A92" s="53" t="s">
        <v>120</v>
      </c>
      <c r="B92" s="63">
        <v>18362.470596456002</v>
      </c>
      <c r="C92" s="77" t="str">
        <f t="shared" si="2"/>
        <v>J</v>
      </c>
      <c r="D92" s="81" t="str">
        <f t="shared" si="1"/>
        <v>julio 2020</v>
      </c>
      <c r="E92" s="82">
        <f t="shared" si="3"/>
        <v>21947.259823193999</v>
      </c>
    </row>
    <row r="93" spans="1:9">
      <c r="A93" s="53" t="s">
        <v>121</v>
      </c>
      <c r="B93" s="63">
        <v>21947.259823193999</v>
      </c>
      <c r="C93" s="77" t="str">
        <f t="shared" si="2"/>
        <v>A</v>
      </c>
      <c r="D93" s="81" t="str">
        <f t="shared" si="1"/>
        <v>agosto 2020</v>
      </c>
      <c r="E93" s="82">
        <f t="shared" si="3"/>
        <v>20745.843456404</v>
      </c>
    </row>
    <row r="94" spans="1:9">
      <c r="A94" s="53" t="s">
        <v>122</v>
      </c>
      <c r="B94" s="63">
        <v>20745.843456404</v>
      </c>
      <c r="C94" s="77" t="str">
        <f t="shared" si="2"/>
        <v>S</v>
      </c>
      <c r="D94" s="81" t="str">
        <f t="shared" si="1"/>
        <v>septiembre 2020</v>
      </c>
      <c r="E94" s="82">
        <f t="shared" si="3"/>
        <v>19374.545052672001</v>
      </c>
    </row>
    <row r="95" spans="1:9">
      <c r="A95" s="53" t="s">
        <v>124</v>
      </c>
      <c r="B95" s="63">
        <v>19374.545052672001</v>
      </c>
      <c r="C95" s="77" t="str">
        <f t="shared" si="2"/>
        <v>O</v>
      </c>
      <c r="D95" s="81" t="str">
        <f t="shared" si="1"/>
        <v>octubre 2020</v>
      </c>
      <c r="E95" s="82">
        <f t="shared" si="3"/>
        <v>19617.864228332</v>
      </c>
    </row>
    <row r="96" spans="1:9">
      <c r="A96" s="53" t="s">
        <v>125</v>
      </c>
      <c r="B96" s="63">
        <v>19617.864228332</v>
      </c>
      <c r="C96" s="77" t="str">
        <f t="shared" si="2"/>
        <v>N</v>
      </c>
      <c r="D96" s="81" t="str">
        <f t="shared" si="1"/>
        <v>noviembre 2020</v>
      </c>
      <c r="E96" s="82">
        <f t="shared" si="3"/>
        <v>19650.360050158</v>
      </c>
    </row>
    <row r="97" spans="1:5">
      <c r="A97" s="53" t="s">
        <v>126</v>
      </c>
      <c r="B97" s="63">
        <v>19650.360050158</v>
      </c>
      <c r="C97" s="77" t="str">
        <f t="shared" si="2"/>
        <v>D</v>
      </c>
      <c r="D97" s="81" t="str">
        <f t="shared" si="1"/>
        <v>diciembre 2020</v>
      </c>
      <c r="E97" s="82">
        <f t="shared" si="3"/>
        <v>21302.170343446</v>
      </c>
    </row>
    <row r="98" spans="1:5">
      <c r="A98" s="53" t="s">
        <v>127</v>
      </c>
      <c r="B98" s="63">
        <v>21302.170343446</v>
      </c>
      <c r="C98" s="77" t="str">
        <f t="shared" si="2"/>
        <v>E</v>
      </c>
      <c r="D98" s="81" t="str">
        <f t="shared" si="1"/>
        <v>enero 2021</v>
      </c>
      <c r="E98" s="82">
        <f t="shared" si="3"/>
        <v>22753.503926590001</v>
      </c>
    </row>
    <row r="99" spans="1:5">
      <c r="A99" s="53" t="s">
        <v>128</v>
      </c>
      <c r="B99" s="63">
        <v>22753.503926590001</v>
      </c>
      <c r="C99" s="77" t="str">
        <f t="shared" si="2"/>
        <v>F</v>
      </c>
      <c r="D99" s="81" t="str">
        <f t="shared" si="1"/>
        <v>febrero 2021</v>
      </c>
      <c r="E99" s="82">
        <f t="shared" si="3"/>
        <v>19213.657024913999</v>
      </c>
    </row>
    <row r="100" spans="1:5">
      <c r="A100" s="53" t="s">
        <v>129</v>
      </c>
      <c r="B100" s="63">
        <v>19213.657024913999</v>
      </c>
      <c r="C100" s="77" t="str">
        <f t="shared" si="2"/>
        <v>M</v>
      </c>
      <c r="D100" s="81" t="str">
        <f t="shared" si="1"/>
        <v>marzo 2021</v>
      </c>
      <c r="E100" s="82">
        <f t="shared" si="3"/>
        <v>20736.411758639999</v>
      </c>
    </row>
    <row r="101" spans="1:5">
      <c r="A101" s="53" t="s">
        <v>132</v>
      </c>
      <c r="B101" s="63">
        <v>20736.411758639999</v>
      </c>
      <c r="C101" s="77" t="str">
        <f t="shared" si="2"/>
        <v>A</v>
      </c>
      <c r="D101" s="81" t="str">
        <f t="shared" si="1"/>
        <v>abril 2021</v>
      </c>
      <c r="E101" s="82">
        <f t="shared" si="3"/>
        <v>18910.043666295998</v>
      </c>
    </row>
    <row r="102" spans="1:5">
      <c r="A102" s="53" t="s">
        <v>134</v>
      </c>
      <c r="B102" s="63">
        <v>18910.043666295998</v>
      </c>
      <c r="C102" s="77" t="str">
        <f t="shared" si="2"/>
        <v>M</v>
      </c>
      <c r="D102" s="81" t="str">
        <f t="shared" si="1"/>
        <v>mayo 2021</v>
      </c>
      <c r="E102" s="82">
        <f t="shared" si="3"/>
        <v>19295.299363975999</v>
      </c>
    </row>
    <row r="103" spans="1:5">
      <c r="A103" s="53" t="s">
        <v>136</v>
      </c>
      <c r="B103" s="63">
        <v>19295.299363975999</v>
      </c>
      <c r="C103" s="77" t="str">
        <f t="shared" si="2"/>
        <v>J</v>
      </c>
      <c r="D103" s="81" t="str">
        <f t="shared" si="1"/>
        <v>junio 2021</v>
      </c>
      <c r="E103" s="82">
        <f t="shared" si="3"/>
        <v>19588.968241727998</v>
      </c>
    </row>
    <row r="104" spans="1:5">
      <c r="A104" s="53" t="s">
        <v>138</v>
      </c>
      <c r="B104" s="63">
        <v>19588.968241727998</v>
      </c>
      <c r="C104" s="77" t="str">
        <f t="shared" si="2"/>
        <v>J</v>
      </c>
      <c r="D104" s="81" t="str">
        <f t="shared" si="1"/>
        <v>julio 2021</v>
      </c>
      <c r="E104" s="82">
        <f t="shared" si="3"/>
        <v>21538.124156954</v>
      </c>
    </row>
    <row r="105" spans="1:5">
      <c r="A105" s="53" t="s">
        <v>140</v>
      </c>
      <c r="B105" s="63">
        <v>21538.124156954</v>
      </c>
      <c r="C105" s="77" t="str">
        <f t="shared" si="2"/>
        <v>A</v>
      </c>
      <c r="D105" s="81" t="str">
        <f t="shared" si="1"/>
        <v>agosto 2021</v>
      </c>
      <c r="E105" s="82">
        <f t="shared" si="3"/>
        <v>20648.117359340002</v>
      </c>
    </row>
    <row r="106" spans="1:5">
      <c r="A106" s="53" t="s">
        <v>143</v>
      </c>
      <c r="B106" s="63">
        <v>20648.117359340002</v>
      </c>
      <c r="C106" s="77" t="str">
        <f t="shared" si="2"/>
        <v>S</v>
      </c>
      <c r="D106" s="81" t="str">
        <f t="shared" si="1"/>
        <v>septiembre 2021</v>
      </c>
      <c r="E106" s="82">
        <f t="shared" si="3"/>
        <v>19690.687384279001</v>
      </c>
    </row>
    <row r="107" spans="1:5">
      <c r="A107" s="53" t="s">
        <v>145</v>
      </c>
      <c r="B107" s="63">
        <v>19690.687384279001</v>
      </c>
      <c r="C107" s="77" t="str">
        <f t="shared" si="2"/>
        <v>O</v>
      </c>
      <c r="D107" s="81" t="str">
        <f t="shared" si="1"/>
        <v>octubre 2021</v>
      </c>
      <c r="E107" s="82">
        <f t="shared" si="3"/>
        <v>18973.618857361998</v>
      </c>
    </row>
    <row r="108" spans="1:5">
      <c r="A108" s="53" t="s">
        <v>147</v>
      </c>
      <c r="B108" s="63">
        <v>18973.618857361998</v>
      </c>
      <c r="C108" s="77" t="str">
        <f t="shared" si="2"/>
        <v>N</v>
      </c>
      <c r="D108" s="81" t="str">
        <f t="shared" si="1"/>
        <v>noviembre 2021</v>
      </c>
      <c r="E108" s="82">
        <f t="shared" si="3"/>
        <v>20261.581416413999</v>
      </c>
    </row>
    <row r="109" spans="1:5">
      <c r="A109" s="53" t="s">
        <v>149</v>
      </c>
      <c r="B109" s="63">
        <v>20261.581416413999</v>
      </c>
      <c r="C109" s="77" t="str">
        <f t="shared" si="2"/>
        <v>D</v>
      </c>
      <c r="D109" s="81" t="str">
        <f t="shared" si="1"/>
        <v>diciembre 2021</v>
      </c>
      <c r="E109" s="82">
        <f t="shared" si="3"/>
        <v>20790.594445544</v>
      </c>
    </row>
    <row r="110" spans="1:5">
      <c r="A110" s="53" t="s">
        <v>151</v>
      </c>
      <c r="B110" s="63">
        <v>20790.594445544</v>
      </c>
      <c r="C110" s="77" t="str">
        <f t="shared" si="2"/>
        <v>E</v>
      </c>
      <c r="D110" s="81" t="str">
        <f>TEXT(EDATE(D111,-1),"mmmm aaaa")</f>
        <v>enero 2022</v>
      </c>
      <c r="E110" s="82">
        <f t="shared" si="3"/>
        <v>21489.274709704001</v>
      </c>
    </row>
    <row r="111" spans="1:5" ht="15" thickBot="1">
      <c r="A111" s="53" t="s">
        <v>153</v>
      </c>
      <c r="B111" s="63">
        <v>21489.274709704001</v>
      </c>
      <c r="C111" s="78" t="str">
        <f t="shared" si="2"/>
        <v>F</v>
      </c>
      <c r="D111" s="83" t="str">
        <f>A2</f>
        <v>Febrero 2022</v>
      </c>
      <c r="E111" s="84">
        <f t="shared" si="3"/>
        <v>19053.190552028002</v>
      </c>
    </row>
    <row r="112" spans="1:5">
      <c r="A112" s="53" t="s">
        <v>155</v>
      </c>
      <c r="B112" s="63">
        <v>19053.190552028002</v>
      </c>
    </row>
    <row r="113" spans="1:4">
      <c r="A113" s="53" t="s">
        <v>190</v>
      </c>
      <c r="B113" s="63">
        <v>6074.0391</v>
      </c>
    </row>
    <row r="114" spans="1:4">
      <c r="A114"/>
      <c r="B114"/>
    </row>
    <row r="115" spans="1:4">
      <c r="A115"/>
      <c r="B115"/>
      <c r="C115"/>
      <c r="D115"/>
    </row>
    <row r="116" spans="1:4">
      <c r="A116"/>
      <c r="B116"/>
      <c r="C116"/>
      <c r="D116"/>
    </row>
    <row r="117" spans="1:4">
      <c r="A117"/>
      <c r="B117"/>
      <c r="C117"/>
      <c r="D117"/>
    </row>
    <row r="118" spans="1:4">
      <c r="A118"/>
      <c r="B118"/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54</v>
      </c>
      <c r="B127" s="59" t="s">
        <v>9</v>
      </c>
      <c r="C127" s="51" t="s">
        <v>54</v>
      </c>
      <c r="D127" s="131" t="s">
        <v>8</v>
      </c>
    </row>
    <row r="128" spans="1:4">
      <c r="A128" s="60" t="s">
        <v>60</v>
      </c>
      <c r="B128" s="61"/>
      <c r="C128" s="51" t="s">
        <v>60</v>
      </c>
      <c r="D128" s="52"/>
    </row>
    <row r="129" spans="1:5">
      <c r="A129" s="53" t="s">
        <v>161</v>
      </c>
      <c r="B129" s="62">
        <v>35860.366999999998</v>
      </c>
      <c r="C129" s="55">
        <v>1</v>
      </c>
      <c r="D129" s="62">
        <v>733.01714830000003</v>
      </c>
      <c r="E129" s="87">
        <f>MAX(D129:D159)</f>
        <v>733.01714830000003</v>
      </c>
    </row>
    <row r="130" spans="1:5">
      <c r="A130" s="53" t="s">
        <v>162</v>
      </c>
      <c r="B130" s="62">
        <v>34674.597999999998</v>
      </c>
      <c r="C130" s="55">
        <v>2</v>
      </c>
      <c r="D130" s="62">
        <v>723.14727538399995</v>
      </c>
    </row>
    <row r="131" spans="1:5">
      <c r="A131" s="53" t="s">
        <v>163</v>
      </c>
      <c r="B131" s="62">
        <v>34672.349000000002</v>
      </c>
      <c r="C131" s="55">
        <v>3</v>
      </c>
      <c r="D131" s="62">
        <v>719.83302375799997</v>
      </c>
    </row>
    <row r="132" spans="1:5">
      <c r="A132" s="53" t="s">
        <v>164</v>
      </c>
      <c r="B132" s="62">
        <v>33540.619359999997</v>
      </c>
      <c r="C132" s="55">
        <v>4</v>
      </c>
      <c r="D132" s="62">
        <v>716.734988004</v>
      </c>
    </row>
    <row r="133" spans="1:5">
      <c r="A133" s="53" t="s">
        <v>165</v>
      </c>
      <c r="B133" s="62">
        <v>30655.235000000001</v>
      </c>
      <c r="C133" s="55">
        <v>5</v>
      </c>
      <c r="D133" s="62">
        <v>644.20167871000001</v>
      </c>
    </row>
    <row r="134" spans="1:5">
      <c r="A134" s="53" t="s">
        <v>166</v>
      </c>
      <c r="B134" s="62">
        <v>30449.722000000002</v>
      </c>
      <c r="C134" s="55">
        <v>6</v>
      </c>
      <c r="D134" s="62">
        <v>598.60374161000004</v>
      </c>
    </row>
    <row r="135" spans="1:5">
      <c r="A135" s="53" t="s">
        <v>167</v>
      </c>
      <c r="B135" s="62">
        <v>34875.902999999998</v>
      </c>
      <c r="C135" s="55">
        <v>7</v>
      </c>
      <c r="D135" s="62">
        <v>706.57279865999999</v>
      </c>
    </row>
    <row r="136" spans="1:5">
      <c r="A136" s="53" t="s">
        <v>168</v>
      </c>
      <c r="B136" s="62">
        <v>34558.466999999997</v>
      </c>
      <c r="C136" s="55">
        <v>8</v>
      </c>
      <c r="D136" s="62">
        <v>715.84877186999995</v>
      </c>
    </row>
    <row r="137" spans="1:5">
      <c r="A137" s="53" t="s">
        <v>169</v>
      </c>
      <c r="B137" s="62">
        <v>34648.084000000003</v>
      </c>
      <c r="C137" s="55">
        <v>9</v>
      </c>
      <c r="D137" s="62">
        <v>714.79368772999999</v>
      </c>
    </row>
    <row r="138" spans="1:5">
      <c r="A138" s="53" t="s">
        <v>170</v>
      </c>
      <c r="B138" s="62">
        <v>34930.161999999997</v>
      </c>
      <c r="C138" s="55">
        <v>10</v>
      </c>
      <c r="D138" s="62">
        <v>721.05778836800005</v>
      </c>
    </row>
    <row r="139" spans="1:5">
      <c r="A139" s="53" t="s">
        <v>171</v>
      </c>
      <c r="B139" s="62">
        <v>33576.400000000001</v>
      </c>
      <c r="C139" s="55">
        <v>11</v>
      </c>
      <c r="D139" s="62">
        <v>713.59599173000004</v>
      </c>
    </row>
    <row r="140" spans="1:5">
      <c r="A140" s="53" t="s">
        <v>172</v>
      </c>
      <c r="B140" s="62">
        <v>30656.866000000002</v>
      </c>
      <c r="C140" s="55">
        <v>12</v>
      </c>
      <c r="D140" s="62">
        <v>641.35701417999996</v>
      </c>
    </row>
    <row r="141" spans="1:5">
      <c r="A141" s="53" t="s">
        <v>173</v>
      </c>
      <c r="B141" s="62">
        <v>30485.021000000001</v>
      </c>
      <c r="C141" s="55">
        <v>13</v>
      </c>
      <c r="D141" s="62">
        <v>598.58494984799995</v>
      </c>
    </row>
    <row r="142" spans="1:5">
      <c r="A142" s="53" t="s">
        <v>174</v>
      </c>
      <c r="B142" s="62">
        <v>34831.381999999998</v>
      </c>
      <c r="C142" s="55">
        <v>14</v>
      </c>
      <c r="D142" s="62">
        <v>700.63835816000005</v>
      </c>
    </row>
    <row r="143" spans="1:5">
      <c r="A143" s="53" t="s">
        <v>175</v>
      </c>
      <c r="B143" s="62">
        <v>35192.394</v>
      </c>
      <c r="C143" s="55">
        <v>15</v>
      </c>
      <c r="D143" s="62">
        <v>717.99228300000004</v>
      </c>
    </row>
    <row r="144" spans="1:5">
      <c r="A144" s="53" t="s">
        <v>176</v>
      </c>
      <c r="B144" s="62">
        <v>34633.028400000003</v>
      </c>
      <c r="C144" s="55">
        <v>16</v>
      </c>
      <c r="D144" s="62">
        <v>717.60334251200004</v>
      </c>
    </row>
    <row r="145" spans="1:5">
      <c r="A145" s="53" t="s">
        <v>177</v>
      </c>
      <c r="B145" s="62">
        <v>33841.406000000003</v>
      </c>
      <c r="C145" s="55">
        <v>17</v>
      </c>
      <c r="D145" s="62">
        <v>703.82175429599999</v>
      </c>
    </row>
    <row r="146" spans="1:5">
      <c r="A146" s="53" t="s">
        <v>178</v>
      </c>
      <c r="B146" s="62">
        <v>32740.562000000002</v>
      </c>
      <c r="C146" s="55">
        <v>18</v>
      </c>
      <c r="D146" s="62">
        <v>695.32024100000001</v>
      </c>
    </row>
    <row r="147" spans="1:5">
      <c r="A147" s="53" t="s">
        <v>179</v>
      </c>
      <c r="B147" s="62">
        <v>30314.234799999998</v>
      </c>
      <c r="C147" s="55">
        <v>19</v>
      </c>
      <c r="D147" s="62">
        <v>639.39809479999997</v>
      </c>
    </row>
    <row r="148" spans="1:5">
      <c r="A148" s="53" t="s">
        <v>180</v>
      </c>
      <c r="B148" s="62">
        <v>29773.804</v>
      </c>
      <c r="C148" s="55">
        <v>20</v>
      </c>
      <c r="D148" s="62">
        <v>591.59711275999996</v>
      </c>
    </row>
    <row r="149" spans="1:5">
      <c r="A149" s="53" t="s">
        <v>181</v>
      </c>
      <c r="B149" s="62">
        <v>33772.182999999997</v>
      </c>
      <c r="C149" s="55">
        <v>21</v>
      </c>
      <c r="D149" s="62">
        <v>687.96382552</v>
      </c>
    </row>
    <row r="150" spans="1:5">
      <c r="A150" s="53" t="s">
        <v>182</v>
      </c>
      <c r="B150" s="62">
        <v>33576.707999999999</v>
      </c>
      <c r="C150" s="55">
        <v>22</v>
      </c>
      <c r="D150" s="62">
        <v>693.73659643999997</v>
      </c>
    </row>
    <row r="151" spans="1:5">
      <c r="A151" s="53" t="s">
        <v>183</v>
      </c>
      <c r="B151" s="62">
        <v>33336.182999999997</v>
      </c>
      <c r="C151" s="55">
        <v>23</v>
      </c>
      <c r="D151" s="62">
        <v>691.68077700799995</v>
      </c>
    </row>
    <row r="152" spans="1:5">
      <c r="A152" s="53" t="s">
        <v>184</v>
      </c>
      <c r="B152" s="62">
        <v>33766.578999999998</v>
      </c>
      <c r="C152" s="55">
        <v>24</v>
      </c>
      <c r="D152" s="62">
        <v>696.56513800000005</v>
      </c>
    </row>
    <row r="153" spans="1:5">
      <c r="A153" s="53" t="s">
        <v>185</v>
      </c>
      <c r="B153" s="62">
        <v>33031.394</v>
      </c>
      <c r="C153" s="55">
        <v>25</v>
      </c>
      <c r="D153" s="62">
        <v>701.02331337999999</v>
      </c>
    </row>
    <row r="154" spans="1:5">
      <c r="A154" s="53" t="s">
        <v>186</v>
      </c>
      <c r="B154" s="62">
        <v>29612.917000000001</v>
      </c>
      <c r="C154" s="55">
        <v>26</v>
      </c>
      <c r="D154" s="62">
        <v>631.965328</v>
      </c>
    </row>
    <row r="155" spans="1:5">
      <c r="A155" s="53" t="s">
        <v>187</v>
      </c>
      <c r="B155" s="62">
        <v>28755.824400000001</v>
      </c>
      <c r="C155" s="55">
        <v>27</v>
      </c>
      <c r="D155" s="62">
        <v>581.12783879999995</v>
      </c>
    </row>
    <row r="156" spans="1:5">
      <c r="A156" s="53" t="s">
        <v>157</v>
      </c>
      <c r="B156" s="62">
        <v>32266.6378</v>
      </c>
      <c r="C156" s="55">
        <v>28</v>
      </c>
      <c r="D156" s="62">
        <v>655.40769020000005</v>
      </c>
    </row>
    <row r="157" spans="1:5">
      <c r="A157"/>
      <c r="B157"/>
      <c r="C157"/>
      <c r="D157"/>
      <c r="E157"/>
    </row>
    <row r="158" spans="1:5">
      <c r="A158"/>
      <c r="B158"/>
      <c r="C158"/>
      <c r="D158"/>
      <c r="E158"/>
    </row>
    <row r="159" spans="1:5">
      <c r="A159"/>
      <c r="B159"/>
      <c r="C159"/>
      <c r="D159"/>
      <c r="E159"/>
    </row>
    <row r="160" spans="1:5">
      <c r="A160"/>
      <c r="C160"/>
      <c r="D160" s="88">
        <v>753</v>
      </c>
      <c r="E160" s="118">
        <f>(MAX(D129:D159)/D160-1)*100</f>
        <v>-2.6537651660026529</v>
      </c>
    </row>
    <row r="161" spans="1:5">
      <c r="A161"/>
      <c r="B161"/>
      <c r="C161"/>
      <c r="D161"/>
      <c r="E161" s="89"/>
    </row>
    <row r="162" spans="1:5">
      <c r="E162" s="87"/>
    </row>
    <row r="163" spans="1:5">
      <c r="A163" s="51" t="s">
        <v>66</v>
      </c>
      <c r="B163" s="141" t="s">
        <v>13</v>
      </c>
      <c r="C163" s="142"/>
      <c r="D163"/>
      <c r="E163" s="89"/>
    </row>
    <row r="164" spans="1:5">
      <c r="A164" s="51" t="s">
        <v>54</v>
      </c>
      <c r="B164" s="131" t="s">
        <v>64</v>
      </c>
      <c r="C164" s="131" t="s">
        <v>65</v>
      </c>
      <c r="D164"/>
      <c r="E164" s="89"/>
    </row>
    <row r="165" spans="1:5">
      <c r="A165" s="51" t="s">
        <v>52</v>
      </c>
      <c r="B165" s="52"/>
      <c r="C165" s="52"/>
      <c r="D165"/>
      <c r="E165" s="89"/>
    </row>
    <row r="166" spans="1:5">
      <c r="A166" s="53" t="s">
        <v>155</v>
      </c>
      <c r="B166" s="63">
        <v>36291</v>
      </c>
      <c r="C166" s="120" t="s">
        <v>194</v>
      </c>
      <c r="D166" s="88">
        <v>36761</v>
      </c>
      <c r="E166" s="118">
        <f>(B166/D166-1)*100</f>
        <v>-1.2785288757106716</v>
      </c>
    </row>
    <row r="167" spans="1:5">
      <c r="A167"/>
      <c r="B167"/>
      <c r="C167"/>
    </row>
    <row r="169" spans="1:5">
      <c r="A169" s="51" t="s">
        <v>66</v>
      </c>
      <c r="B169" s="141" t="s">
        <v>13</v>
      </c>
      <c r="C169" s="145"/>
      <c r="D169" s="141" t="s">
        <v>14</v>
      </c>
      <c r="E169" s="142"/>
    </row>
    <row r="170" spans="1:5">
      <c r="A170" s="51" t="s">
        <v>54</v>
      </c>
      <c r="B170" s="135" t="s">
        <v>64</v>
      </c>
      <c r="C170" s="135" t="s">
        <v>65</v>
      </c>
      <c r="D170" s="135" t="s">
        <v>64</v>
      </c>
      <c r="E170" s="135" t="s">
        <v>65</v>
      </c>
    </row>
    <row r="171" spans="1:5">
      <c r="A171" s="51" t="s">
        <v>67</v>
      </c>
      <c r="B171" s="52"/>
      <c r="C171" s="52"/>
      <c r="D171" s="52"/>
      <c r="E171" s="52"/>
    </row>
    <row r="172" spans="1:5">
      <c r="A172" s="55">
        <v>2020</v>
      </c>
      <c r="B172" s="63">
        <v>40423</v>
      </c>
      <c r="C172" s="120" t="s">
        <v>115</v>
      </c>
      <c r="D172" s="63">
        <v>38972</v>
      </c>
      <c r="E172" s="120" t="s">
        <v>123</v>
      </c>
    </row>
    <row r="173" spans="1:5">
      <c r="A173" s="55">
        <v>2021</v>
      </c>
      <c r="B173" s="63">
        <v>42225</v>
      </c>
      <c r="C173" s="120" t="s">
        <v>130</v>
      </c>
      <c r="D173" s="63">
        <v>37385</v>
      </c>
      <c r="E173" s="120" t="s">
        <v>142</v>
      </c>
    </row>
    <row r="174" spans="1:5">
      <c r="A174" s="55">
        <v>2022</v>
      </c>
      <c r="B174" s="63">
        <v>37926</v>
      </c>
      <c r="C174" s="120" t="s">
        <v>156</v>
      </c>
      <c r="D174" s="63"/>
      <c r="E174" s="133"/>
    </row>
    <row r="176" spans="1:5">
      <c r="A176"/>
      <c r="B176"/>
      <c r="C176"/>
      <c r="D176"/>
      <c r="E176"/>
    </row>
    <row r="177" spans="1:6">
      <c r="A177" s="51" t="s">
        <v>66</v>
      </c>
      <c r="B177" s="141" t="s">
        <v>13</v>
      </c>
      <c r="C177" s="145"/>
      <c r="D177" s="141" t="s">
        <v>14</v>
      </c>
      <c r="E177" s="142"/>
    </row>
    <row r="178" spans="1:6">
      <c r="A178" s="51" t="s">
        <v>54</v>
      </c>
      <c r="B178" s="135" t="s">
        <v>64</v>
      </c>
      <c r="C178" s="135" t="s">
        <v>65</v>
      </c>
      <c r="D178" s="135" t="s">
        <v>64</v>
      </c>
      <c r="E178" s="135" t="s">
        <v>65</v>
      </c>
    </row>
    <row r="179" spans="1:6">
      <c r="A179" s="64"/>
      <c r="B179" s="63">
        <v>45450</v>
      </c>
      <c r="C179" s="120" t="s">
        <v>68</v>
      </c>
      <c r="D179" s="63">
        <v>41318</v>
      </c>
      <c r="E179" s="120" t="s">
        <v>69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5" t="s">
        <v>14</v>
      </c>
      <c r="C182" s="75" t="s">
        <v>13</v>
      </c>
      <c r="D182" s="75" t="s">
        <v>12</v>
      </c>
      <c r="E182" s="75" t="s">
        <v>11</v>
      </c>
    </row>
    <row r="183" spans="1:6">
      <c r="A183" s="68" t="s">
        <v>70</v>
      </c>
      <c r="B183" s="69">
        <f>D179</f>
        <v>41318</v>
      </c>
      <c r="C183" s="69">
        <f>B179</f>
        <v>45450</v>
      </c>
      <c r="D183" s="70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0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8"/>
      <c r="B184" s="69"/>
      <c r="C184" s="69"/>
      <c r="D184" s="70"/>
      <c r="E184" s="70"/>
    </row>
    <row r="185" spans="1:6">
      <c r="A185" s="71">
        <f>A173</f>
        <v>2021</v>
      </c>
      <c r="B185" s="69">
        <f>D173</f>
        <v>37385</v>
      </c>
      <c r="C185" s="69">
        <f>B173</f>
        <v>42225</v>
      </c>
      <c r="D185" s="70" t="str">
        <f>MID(Dat_01!E173,1,2)+0&amp;" "&amp;TEXT(DATE(MID(Dat_01!E173,7,4),MID(Dat_01!E173,4,2),MID(Dat_01!E173,1,2)),"mmmm")&amp;" ("&amp;MID(Dat_01!E173,12,16)&amp;" h)"</f>
        <v>22 julio (14:43 h)</v>
      </c>
      <c r="E185" s="70" t="str">
        <f>MID(Dat_01!C173,1,2)+0&amp;" "&amp;TEXT(DATE(MID(Dat_01!C173,7,4),MID(Dat_01!C173,4,2),MID(Dat_01!C173,1,2)),"mmmm")&amp;" ("&amp;MID(Dat_01!C173,12,16)&amp;" h)"</f>
        <v>8 enero (14:05 h)</v>
      </c>
    </row>
    <row r="186" spans="1:6">
      <c r="A186" s="71">
        <f>A174</f>
        <v>2022</v>
      </c>
      <c r="B186" s="69"/>
      <c r="C186" s="69">
        <f>B174</f>
        <v>37926</v>
      </c>
      <c r="D186" s="70"/>
      <c r="E186" s="70" t="str">
        <f>MID(Dat_01!C174,1,2)+0&amp;" "&amp;TEXT(DATE(MID(Dat_01!C174,7,4),MID(Dat_01!C174,4,2),MID(Dat_01!C174,1,2)),"mmmm")&amp;" ("&amp;MID(Dat_01!C174,12,16)&amp;" h)"</f>
        <v>19 enero (20:10 h)</v>
      </c>
    </row>
    <row r="187" spans="1:6">
      <c r="A187" s="72" t="str">
        <f>LOWER(MID(A166,1,3))&amp;"-"&amp;MID(A174,3,2)</f>
        <v>feb-22</v>
      </c>
      <c r="B187" s="73" t="str">
        <f>IF(B163="Invierno","",B166)</f>
        <v/>
      </c>
      <c r="C187" s="73">
        <f>IF(B163="Invierno",B166,"")</f>
        <v>36291</v>
      </c>
      <c r="D187" s="74" t="str">
        <f>IF(B187="","",MID(Dat_01!C166,1,2)+0&amp;" "&amp;TEXT(DATE(MID(Dat_01!C166,7,4),MID(Dat_01!C166,4,2),MID(Dat_01!C166,1,2)),"mmmm")&amp;" ("&amp;MID(Dat_01!C166,12,16)&amp;" h)")</f>
        <v/>
      </c>
      <c r="E187" s="74" t="str">
        <f>IF(C187="","",MID(Dat_01!C166,1,2)+0&amp;" "&amp;TEXT(DATE(MID(Dat_01!C166,7,4),MID(Dat_01!C166,4,2),MID(Dat_01!C166,1,2)),"mmmm")&amp;" ("&amp;MID(Dat_01!C166,12,16)&amp;" h)")</f>
        <v>1 febrero (20:23 h)</v>
      </c>
    </row>
    <row r="188" spans="1:6" ht="15">
      <c r="D188" s="124"/>
      <c r="E188" s="124" t="str">
        <f>CONCATENATE(MID(E187,1,FIND(" ",E187)+3)," ",MID(E187,FIND("(",E187)+1,7))</f>
        <v>1 feb 20:23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2022-03-11T13:11:24Z</dcterms:modified>
</cp:coreProperties>
</file>