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FEB\INF_ELABORADA\"/>
    </mc:Choice>
  </mc:AlternateContent>
  <xr:revisionPtr revIDLastSave="0" documentId="13_ncr:1_{58C2CFF6-7F38-4B97-8B20-C08D1B6F9EE1}" xr6:coauthVersionLast="45" xr6:coauthVersionMax="45" xr10:uidLastSave="{00000000-0000-0000-0000-000000000000}"/>
  <bookViews>
    <workbookView xWindow="-120" yWindow="-120" windowWidth="29040" windowHeight="15840" tabRatio="756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0" i="10" l="1"/>
  <c r="E129" i="10" l="1"/>
  <c r="D185" i="10" l="1"/>
  <c r="C186" i="10"/>
  <c r="C185" i="10"/>
  <c r="B187" i="10"/>
  <c r="D187" i="10" s="1"/>
  <c r="B185" i="10"/>
  <c r="B183" i="10"/>
  <c r="G2" i="16" l="1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O33" i="10"/>
  <c r="K9" i="1" l="1"/>
  <c r="J9" i="1"/>
  <c r="I9" i="1"/>
  <c r="H9" i="1"/>
  <c r="G9" i="1"/>
  <c r="F9" i="1"/>
  <c r="E166" i="10" l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C38" i="16" l="1"/>
  <c r="G38" i="16"/>
  <c r="D38" i="16"/>
  <c r="H38" i="16"/>
  <c r="C101" i="16"/>
  <c r="A5" i="16"/>
  <c r="E38" i="16"/>
  <c r="F38" i="16"/>
  <c r="C2" i="10" l="1"/>
  <c r="E186" i="10" l="1"/>
  <c r="G108" i="16" s="1"/>
  <c r="F108" i="16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8" i="10" s="1"/>
  <c r="E183" i="10"/>
  <c r="G105" i="16" s="1"/>
  <c r="D183" i="10"/>
  <c r="F105" i="16" s="1"/>
  <c r="C183" i="10"/>
  <c r="E3" i="8"/>
  <c r="F109" i="16" l="1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O45" i="10" l="1"/>
  <c r="B125" i="16"/>
  <c r="A125" i="16" s="1"/>
  <c r="D103" i="10"/>
  <c r="E104" i="10"/>
  <c r="C104" i="10"/>
  <c r="O43" i="10" l="1"/>
  <c r="B123" i="16"/>
  <c r="A123" i="16" s="1"/>
  <c r="O44" i="10"/>
  <c r="B124" i="16"/>
  <c r="A124" i="16" s="1"/>
  <c r="D102" i="10"/>
  <c r="E103" i="10"/>
  <c r="C103" i="10"/>
  <c r="O42" i="10" l="1"/>
  <c r="B122" i="16"/>
  <c r="A122" i="16" s="1"/>
  <c r="D101" i="10"/>
  <c r="E102" i="10"/>
  <c r="C102" i="10"/>
  <c r="F7" i="1"/>
  <c r="G8" i="1" s="1"/>
  <c r="O41" i="10" l="1"/>
  <c r="B121" i="16"/>
  <c r="A121" i="16" s="1"/>
  <c r="D100" i="10"/>
  <c r="E101" i="10"/>
  <c r="C101" i="10"/>
  <c r="O40" i="10" l="1"/>
  <c r="B120" i="16"/>
  <c r="A120" i="16" s="1"/>
  <c r="D99" i="10"/>
  <c r="E100" i="10"/>
  <c r="C100" i="10"/>
  <c r="O39" i="10" l="1"/>
  <c r="B119" i="16"/>
  <c r="A119" i="16" s="1"/>
  <c r="D98" i="10"/>
  <c r="E99" i="10"/>
  <c r="C99" i="10"/>
  <c r="O38" i="10" l="1"/>
  <c r="B118" i="16"/>
  <c r="A118" i="16" s="1"/>
  <c r="D97" i="10"/>
  <c r="E98" i="10"/>
  <c r="C98" i="10"/>
  <c r="O37" i="10" l="1"/>
  <c r="B117" i="16"/>
  <c r="A117" i="16" s="1"/>
  <c r="D96" i="10"/>
  <c r="E97" i="10"/>
  <c r="C97" i="10"/>
  <c r="O36" i="10" l="1"/>
  <c r="B116" i="16"/>
  <c r="A116" i="16" s="1"/>
  <c r="D95" i="10"/>
  <c r="E96" i="10"/>
  <c r="C96" i="10"/>
  <c r="K8" i="1"/>
  <c r="I8" i="1"/>
  <c r="O34" i="10" l="1"/>
  <c r="O35" i="10"/>
  <c r="B115" i="16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<sst xmlns="http://schemas.openxmlformats.org/spreadsheetml/2006/main" count="329" uniqueCount="200">
  <si>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</si>
  <si>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</si>
  <si>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</si>
  <si>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</si>
  <si>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</si>
  <si>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</si>
  <si>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</si>
  <si>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</si>
  <si>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</si>
  <si>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</si>
  <si>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</si>
  <si>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</si>
  <si>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</si>
  <si>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</si>
  <si>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</si>
  <si>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</si>
  <si>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</si>
  <si>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</si>
  <si>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</si>
  <si>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</si>
  <si>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</si>
  <si>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</si>
  <si>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</si>
  <si>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</si>
  <si>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</si>
  <si>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</si>
  <si>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</si>
  <si>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</si>
  <si>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</si>
  <si>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</si>
  <si>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</si>
  <si>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</si>
  <si>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</si>
  <si>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</si>
  <si>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</si>
  <si>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</si>
  <si>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</si>
  <si>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</si>
  <si>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</si>
  <si>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</si>
  <si>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</si>
  <si>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</si>
  <si>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</si>
  <si>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</si>
  <si>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</si>
  <si>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</si>
  <si>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</si>
  <si>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</si>
  <si>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</si>
  <si>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</si>
  <si>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</si>
  <si>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</si>
  <si>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</si>
  <si>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</si>
  <si>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</si>
  <si>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</si>
  <si>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</si>
  <si>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</si>
  <si>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</si>
  <si>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</si>
  <si>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</si>
  <si>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</si>
  <si>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</si>
  <si>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</si>
  <si>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</si>
  <si>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</si>
  <si>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</si>
  <si>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</si>
  <si>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</si>
  <si>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</si>
  <si>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</si>
  <si>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</si>
  <si>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</si>
  <si>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</si>
  <si>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</si>
  <si>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</si>
  <si>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</si>
  <si>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</si>
  <si>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</si>
  <si>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</si>
  <si>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</si>
  <si>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</si>
  <si>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</si>
  <si>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</si>
  <si>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</si>
  <si>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</si>
  <si>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</si>
  <si>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</si>
  <si>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</si>
  <si>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</si>
  <si>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</si>
  <si>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</si>
  <si>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</si>
  <si>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</si>
  <si>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</si>
  <si>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</si>
  <si>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</si>
  <si>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</si>
  <si>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Enero 2019</t>
  </si>
  <si>
    <t>Febrero 2019</t>
  </si>
  <si>
    <t>22/01/2019 20:08</t>
  </si>
  <si>
    <t>Marzo 2019</t>
  </si>
  <si>
    <t>Abril 2019</t>
  </si>
  <si>
    <t>Mayo 2019</t>
  </si>
  <si>
    <t>Junio 2019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</si>
  <si>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</si>
  <si>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</si>
  <si>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</si>
  <si>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</si>
  <si>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</si>
  <si>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</si>
  <si>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</si>
  <si>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</si>
  <si>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</si>
  <si>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</si>
  <si>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</si>
  <si>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</si>
  <si>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</si>
  <si>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</si>
  <si>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</si>
  <si>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</si>
  <si>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Julio 2019</t>
  </si>
  <si>
    <t>23/07/2019 13:25</t>
  </si>
  <si>
    <t>Agosto 2019</t>
  </si>
  <si>
    <t>Septiembre 2019</t>
  </si>
  <si>
    <t>Octubre 2019</t>
  </si>
  <si>
    <t>Noviembre 2019</t>
  </si>
  <si>
    <t>Diciembre 2019</t>
  </si>
  <si>
    <t>Enero 2020</t>
  </si>
  <si>
    <t>20/01/2020 20:22</t>
  </si>
  <si>
    <t>Febrero 2020</t>
  </si>
  <si>
    <t>29/02/2020</t>
  </si>
  <si>
    <t>Marzo 2020</t>
  </si>
  <si>
    <t>31/03/2020</t>
  </si>
  <si>
    <t>Abril 2020</t>
  </si>
  <si>
    <t>30/04/2020</t>
  </si>
  <si>
    <t>Mayo 2020</t>
  </si>
  <si>
    <t>31/05/2020</t>
  </si>
  <si>
    <t>Junio 2020</t>
  </si>
  <si>
    <t>30/06/2020</t>
  </si>
  <si>
    <t>Julio 2020</t>
  </si>
  <si>
    <t>31/07/2020</t>
  </si>
  <si>
    <t>Agosto 2020</t>
  </si>
  <si>
    <t>30/07/2020 13:54</t>
  </si>
  <si>
    <t>31/08/2020</t>
  </si>
  <si>
    <t>Septiembre 2020</t>
  </si>
  <si>
    <t>30/09/2020</t>
  </si>
  <si>
    <t>Octubre 2020</t>
  </si>
  <si>
    <t>31/10/2020</t>
  </si>
  <si>
    <t>Noviembre 2020</t>
  </si>
  <si>
    <t>30/11/2020</t>
  </si>
  <si>
    <t>Diciembre 2020</t>
  </si>
  <si>
    <t>31/12/2020</t>
  </si>
  <si>
    <t>Enero 2021</t>
  </si>
  <si>
    <t>31/01/2021</t>
  </si>
  <si>
    <t>Febrero 2021</t>
  </si>
  <si>
    <t>08/01/2021 14:05</t>
  </si>
  <si>
    <t>28/02/2021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</si>
  <si>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ut="03/08/2021 12:46:04" si="2.00000001b789b3e4947dd6f983418cb9a5684fabd4f89182ed8a57edc4d02de6368a5da8dafc207b21280f1438691b028c282eb52badc9001b0f03c4bea526f8d21e85cb0c4f2b2cf418238baa9b973f95911694f64573ba8397feaedd79035cd44894fcf30265e43b2b7f966ebb51ee3918d53b2fa32436be5117223bf7605885c293d5ba64cebac2e1436be54ac87371b121c6e16068bfe7cb2eadda75854374af.p.3082.0.1.Europe/Madrid.upriv*_1*_pidn2*_8*_session*-lat*_1.00000001c34124d1d0251a6570b3b0effc68d348bc6025e011c4a40dadcb71dd1d1874af443cb377aa1375863d6e685744f9942b9a534b65.00000001dd9a2de76c2dfd4ab93e12d34c372eecbc6025e074cbf97aa1bab8a7461433402ae17791531849a4217c41ef88e280226162a01c.0.1.1.BDEbi.D066E1C611E6257C10D00080EF253B44.0-3082.1.1_-0.1.0_-3082.1.1_5.5.0.*0.00000001e15ef28397c32b772403e65a4c95fb3ec911585a1af13e1c61e6d8c151089415c8cee4e3.0.23.11*.2*.0400*.31152J.e.00000001508e51c6dfc0dabcd5126bd0a2d9b6eec911585a8dd5f68b459051993d0402ebe10d9e11.0.10*.131*.122*.122.0.0" msgID="372D53BA11EB800CFE260080EFB53036"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nrr="53"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</si>
  <si>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ut="03/08/2021 13:14:43" si="2.00000001b789b3e4947dd6f983418cb9a5684fabd4f89182ed8a57edc4d02de6368a5da8dafc207b21280f1438691b028c282eb52badc9001b0f03c4bea526f8d21e85cb0c4f2b2cf418238baa9b973f95911694f64573ba8397feaedd79035cd44894fcf30265e43b2b7f966ebb51ee3918d53b2fa32436be5117223bf7605885c293d5ba64cebac2e1436be54ac87371b121c6e16068bfe7cb2eadda75854374af.p.3082.0.1.Europe/Madrid.upriv*_1*_pidn2*_8*_session*-lat*_1.00000001c34124d1d0251a6570b3b0effc68d348bc6025e011c4a40dadcb71dd1d1874af443cb377aa1375863d6e685744f9942b9a534b65.00000001dd9a2de76c2dfd4ab93e12d34c372eecbc6025e074cbf97aa1bab8a7461433402ae17791531849a4217c41ef88e280226162a01c.0.1.1.BDEbi.D066E1C611E6257C10D00080EF253B44.0-3082.1.1_-0.1.0_-3082.1.1_5.5.0.*0.00000001e15ef28397c32b772403e65a4c95fb3ec911585a1af13e1c61e6d8c151089415c8cee4e3.0.23.11*.2*.0400*.31152J.e.00000001508e51c6dfc0dabcd5126bd0a2d9b6eec911585a8dd5f68b459051993d0402ebe10d9e11.0.10*.131*.122*.122.0.0" msgID="4A5C254211EB800CFE260080EF557239"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nrr="1000" nrc="390"&gt;&lt;pg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</si>
  <si>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ut="03/08/2021 13:44:43" si="2.00000001b789b3e4947dd6f983418cb9a5684fabd4f89182ed8a57edc4d02de6368a5da8dafc207b21280f1438691b028c282eb52badc9001b0f03c4bea526f8d21e85cb0c4f2b2cf418238baa9b973f95911694f64573ba8397feaedd79035cd44894fcf30265e43b2b7f966ebb51ee3918d53b2fa32436be5117223bf7605885c293d5ba64cebac2e1436be54ac87371b121c6e16068bfe7cb2eadda75854374af.p.3082.0.1.Europe/Madrid.upriv*_1*_pidn2*_8*_session*-lat*_1.00000001c34124d1d0251a6570b3b0effc68d348bc6025e011c4a40dadcb71dd1d1874af443cb377aa1375863d6e685744f9942b9a534b65.00000001dd9a2de76c2dfd4ab93e12d34c372eecbc6025e074cbf97aa1bab8a7461433402ae17791531849a4217c41ef88e280226162a01c.0.1.1.BDEbi.D066E1C611E6257C10D00080EF253B44.0-3082.1.1_-0.1.0_-3082.1.1_5.5.0.*0.00000001e15ef28397c32b772403e65a4c95fb3ec911585a1af13e1c61e6d8c151089415c8cee4e3.0.23.11*.2*.0400*.31152J.e.00000001508e51c6dfc0dabcd5126bd0a2d9b6eec911585a8dd5f68b459051993d0402ebe10d9e11.0.10*.131*.122*.122.0.0" msgID="5594AC5611EB8014FE260080EFF5B239"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nrr="301" nrc="300"&gt;&lt;pg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</si>
  <si>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01/02/2021</t>
  </si>
  <si>
    <t>02/02/2021</t>
  </si>
  <si>
    <t>03/02/2021</t>
  </si>
  <si>
    <t>04/02/2021</t>
  </si>
  <si>
    <t>05/02/2021</t>
  </si>
  <si>
    <t>06/02/2021</t>
  </si>
  <si>
    <t>07/02/2021</t>
  </si>
  <si>
    <t>08/02/2021</t>
  </si>
  <si>
    <t>09/02/2021</t>
  </si>
  <si>
    <t>10/02/2021</t>
  </si>
  <si>
    <t>11/02/2021</t>
  </si>
  <si>
    <t>12/02/2021</t>
  </si>
  <si>
    <t>13/02/2021</t>
  </si>
  <si>
    <t>14/02/2021</t>
  </si>
  <si>
    <t>15/02/2021</t>
  </si>
  <si>
    <t>16/02/2021</t>
  </si>
  <si>
    <t>17/02/2021</t>
  </si>
  <si>
    <t>18/02/2021</t>
  </si>
  <si>
    <t>19/02/2021</t>
  </si>
  <si>
    <t>20/02/2021</t>
  </si>
  <si>
    <t>21/02/2021</t>
  </si>
  <si>
    <t>22/02/2021</t>
  </si>
  <si>
    <t>23/02/2021</t>
  </si>
  <si>
    <t>24/02/2021</t>
  </si>
  <si>
    <t>25/02/2021</t>
  </si>
  <si>
    <t>26/02/2021</t>
  </si>
  <si>
    <t>27/02/2021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</si>
  <si>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ut="03/08/2021 13:46:41" si="2.00000001b789b3e4947dd6f983418cb9a5684fabd4f89182ed8a57edc4d02de6368a5da8dafc207b21280f1438691b028c282eb52badc9001b0f03c4bea526f8d21e85cb0c4f2b2cf418238baa9b973f95911694f64573ba8397feaedd79035cd44894fcf30265e43b2b7f966ebb51ee3918d53b2fa32436be5117223bf7605885c293d5ba64cebac2e1436be54ac87371b121c6e16068bfe7cb2eadda75854374af.p.3082.0.1.Europe/Madrid.upriv*_1*_pidn2*_8*_session*-lat*_1.00000001c34124d1d0251a6570b3b0effc68d348bc6025e011c4a40dadcb71dd1d1874af443cb377aa1375863d6e685744f9942b9a534b65.00000001dd9a2de76c2dfd4ab93e12d34c372eecbc6025e074cbf97aa1bab8a7461433402ae17791531849a4217c41ef88e280226162a01c.0.1.1.BDEbi.D066E1C611E6257C10D00080EF253B44.0-3082.1.1_-0.1.0_-3082.1.1_5.5.0.*0.00000001e15ef28397c32b772403e65a4c95fb3ec911585a1af13e1c61e6d8c151089415c8cee4e3.0.23.11*.2*.0400*.31152J.e.00000001508e51c6dfc0dabcd5126bd0a2d9b6eec911585a8dd5f68b459051993d0402ebe10d9e11.0.10*.131*.122*.122.0.0" msgID="B1251EAD11EB8014FE260080EF95F138"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rows="30" cols="5" /&gt;&lt;esdo ews="" ece="" ptn="" /&gt;&lt;/excel&gt;&lt;pgs&gt;&lt;pg rows="28" cols="4" nrr="1629" nrc="216"&gt;&lt;pg /&gt;&lt;bls&gt;&lt;bl sr="1" sc="1" rfetch="28" cfetch="4" posid="1" darows="0" dacols="1"&gt;&lt;excel&gt;&lt;epo ews="Dat_01" ece="A50" enr="MSTR.Evolución_diaria_de_la_temperatura" ptn="" qtn="" rows="30" cols="5" /&gt;&lt;esdo ews="" ece="" ptn="" /&gt;&lt;/excel&gt;&lt;gridRng&gt;&lt;sect id="TITLE_AREA" rngprop="1:1:2:1" /&gt;&lt;sect id="ROWHEADERS_AREA" rngprop="3:1:28:1" /&gt;&lt;sect id="COLUMNHEADERS_AREA" rngprop="1:2:2:4" /&gt;&lt;sect id="DATA_AREA" rngprop="3:2:28:4"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</si>
  <si>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ut="03/08/2021 13:46:58" si="2.00000001b789b3e4947dd6f983418cb9a5684fabd4f89182ed8a57edc4d02de6368a5da8dafc207b21280f1438691b028c282eb52badc9001b0f03c4bea526f8d21e85cb0c4f2b2cf418238baa9b973f95911694f64573ba8397feaedd79035cd44894fcf30265e43b2b7f966ebb51ee3918d53b2fa32436be5117223bf7605885c293d5ba64cebac2e1436be54ac87371b121c6e16068bfe7cb2eadda75854374af.p.3082.0.1.Europe/Madrid.upriv*_1*_pidn2*_8*_session*-lat*_1.00000001c34124d1d0251a6570b3b0effc68d348bc6025e011c4a40dadcb71dd1d1874af443cb377aa1375863d6e685744f9942b9a534b65.00000001dd9a2de76c2dfd4ab93e12d34c372eecbc6025e074cbf97aa1bab8a7461433402ae17791531849a4217c41ef88e280226162a01c.0.1.1.BDEbi.D066E1C611E6257C10D00080EF253B44.0-3082.1.1_-0.1.0_-3082.1.1_5.5.0.*0.00000001e15ef28397c32b772403e65a4c95fb3ec911585a1af13e1c61e6d8c151089415c8cee4e3.0.23.11*.2*.0400*.31152J.e.00000001508e51c6dfc0dabcd5126bd0a2d9b6eec911585a8dd5f68b459051993d0402ebe10d9e11.0.10*.131*.122*.122.0.0" msgID="BB57F82C11EB8014FE260080EF659138"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rows="30" cols="3" /&gt;&lt;esdo ews="" ece="" ptn="" /&gt;&lt;/excel&gt;&lt;pgs&gt;&lt;pg rows="28" cols="2" nrr="1719" nrc="114"&gt;&lt;pg /&gt;&lt;bls&gt;&lt;bl sr="1" sc="1" rfetch="28" cfetch="2" posid="1" darows="0" dacols="1"&gt;&lt;excel&gt;&lt;epo ews="Dat_01" ece="F50" enr="MSTR.Evolución_diaria_de_la_temperatura._Histórico" ptn="" qtn="" rows="30" cols="3" /&gt;&lt;esdo ews="" ece="" ptn="" /&gt;&lt;/excel&gt;&lt;gridRng&gt;&lt;sect id="TITLE_AREA" rngprop="1:1:2:1" /&gt;&lt;sect id="ROWHEADERS_AREA" rngprop="3:1:28:1" /&gt;&lt;sect id="COLUMNHEADERS_AREA" rngprop="1:2:2:2" /&gt;&lt;sect id="DATA_AREA" rngprop="3:2:28:2" /&gt;&lt;/gridRng&gt;&lt;shapes /&gt;&lt;/bl&gt;&lt;/bls&gt;&lt;/pg&gt;&lt;/pgs&gt;&lt;/rptloc&gt;&lt;/mi&gt;</t>
  </si>
  <si>
    <t>Marzo 2021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</si>
  <si>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ut="03/08/2021 13:52:26" si="2.00000001b789b3e4947dd6f983418cb9a5684fabd4f89182ed8a57edc4d02de6368a5da8dafc207b21280f1438691b028c282eb52badc9001b0f03c4bea526f8d21e85cb0c4f2b2cf418238baa9b973f95911694f64573ba8397feaedd79035cd44894fcf30265e43b2b7f966ebb51ee3918d53b2fa32436be5117223bf7605885c293d5ba64cebac2e1436be54ac87371b121c6e16068bfe7cb2eadda75854374af.p.3082.0.1.Europe/Madrid.upriv*_1*_pidn2*_8*_session*-lat*_1.00000001c34124d1d0251a6570b3b0effc68d348bc6025e011c4a40dadcb71dd1d1874af443cb377aa1375863d6e685744f9942b9a534b65.00000001dd9a2de76c2dfd4ab93e12d34c372eecbc6025e074cbf97aa1bab8a7461433402ae17791531849a4217c41ef88e280226162a01c.0.1.1.BDEbi.D066E1C611E6257C10D00080EF253B44.0-3082.1.1_-0.1.0_-3082.1.1_5.5.0.*0.00000001e15ef28397c32b772403e65a4c95fb3ec911585a1af13e1c61e6d8c151089415c8cee4e3.0.23.11*.2*.0400*.31152J.e.00000001508e51c6dfc0dabcd5126bd0a2d9b6eec911585a8dd5f68b459051993d0402ebe10d9e11.0.10*.131*.122*.122.0.0" msgID="D62A715211EB8014FE260080EFA5123A"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rows="29" cols="2" /&gt;&lt;esdo ews="" ece="" ptn="" /&gt;&lt;/excel&gt;&lt;pgs&gt;&lt;pg rows="27" cols="1" nrr="1596" nrc="53"&gt;&lt;pg /&gt;&lt;bls&gt;&lt;bl sr="1" sc="1" rfetch="27" cfetch="1" posid="1" darows="0" dacols="1"&gt;&lt;excel&gt;&lt;epo ews="Dat_01" ece="A85" enr="MSTR.Serie_Balance_B.C._Mensual" ptn="" qtn="" rows="29" cols="2" /&gt;&lt;esdo ews="" ece="" ptn="" /&gt;&lt;/excel&gt;&lt;gridRng&gt;&lt;sect id="TITLE_AREA" rngprop="1:1:2:1" /&gt;&lt;sect id="ROWHEADERS_AREA" rngprop="3:1:27:1" /&gt;&lt;sect id="COLUMNHEADERS_AREA" rngprop="1:2:2:1" /&gt;&lt;sect id="DATA_AREA" rngprop="3:2:27:1"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</si>
  <si>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ut="03/08/2021 13:54:22" si="2.00000001b789b3e4947dd6f983418cb9a5684fabd4f89182ed8a57edc4d02de6368a5da8dafc207b21280f1438691b028c282eb52badc9001b0f03c4bea526f8d21e85cb0c4f2b2cf418238baa9b973f95911694f64573ba8397feaedd79035cd44894fcf30265e43b2b7f966ebb51ee3918d53b2fa32436be5117223bf7605885c293d5ba64cebac2e1436be54ac87371b121c6e16068bfe7cb2eadda75854374af.p.3082.0.1.Europe/Madrid.upriv*_1*_pidn2*_8*_session*-lat*_1.00000001c34124d1d0251a6570b3b0effc68d348bc6025e011c4a40dadcb71dd1d1874af443cb377aa1375863d6e685744f9942b9a534b65.00000001dd9a2de76c2dfd4ab93e12d34c372eecbc6025e074cbf97aa1bab8a7461433402ae17791531849a4217c41ef88e280226162a01c.0.1.1.BDEbi.D066E1C611E6257C10D00080EF253B44.0-3082.1.1_-0.1.0_-3082.1.1_5.5.0.*0.00000001e15ef28397c32b772403e65a4c95fb3ec911585a1af13e1c61e6d8c151089415c8cee4e3.0.23.11*.2*.0400*.31152J.e.00000001508e51c6dfc0dabcd5126bd0a2d9b6eec911585a8dd5f68b459051993d0402ebe10d9e11.0.10*.131*.122*.122.0.0" msgID="A298ACAF11EB8015FE260080EF15F239"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rows="30" cols="2" /&gt;&lt;esdo ews="" ece="" ptn="" /&gt;&lt;/excel&gt;&lt;pgs&gt;&lt;pg rows="28" cols="1" nrr="1722" nrc="59"&gt;&lt;pg /&gt;&lt;bls&gt;&lt;bl sr="1" sc="1" rfetch="28" cfetch="1" posid="1" darows="0" dacols="1"&gt;&lt;excel&gt;&lt;epo ews="Dat_01" ece="A127" enr="MSTR.Demanda_máxima_horaria" ptn="" qtn="" rows="30" cols="2" /&gt;&lt;esdo ews="" ece="" ptn="" /&gt;&lt;/excel&gt;&lt;gridRng&gt;&lt;sect id="TITLE_AREA" rngprop="1:1:2:1" /&gt;&lt;sect id="ROWHEADERS_AREA" rngprop="3:1:28:1" /&gt;&lt;sect id="COLUMNHEADERS_AREA" rngprop="1:2:2:1" /&gt;&lt;sect id="DATA_AREA" rngprop="3:2:28:1"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</si>
  <si>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ut="03/08/2021 14:35:15" si="2.00000001b789b3e4947dd6f983418cb9a5684fabd4f89182ed8a57edc4d02de6368a5da8dafc207b21280f1438691b028c282eb52badc9001b0f03c4bea526f8d21e85cb0c4f2b2cf418238baa9b973f95911694f64573ba8397feaedd79035cd44894fcf30265e43b2b7f966ebb51ee3918d53b2fa32436be5117223bf7605885c293d5ba64cebac2e1436be54ac87371b121c6e16068bfe7cb2eadda75854374af.p.3082.0.1.Europe/Madrid.upriv*_1*_pidn2*_8*_session*-lat*_1.00000001c34124d1d0251a6570b3b0effc68d348bc6025e011c4a40dadcb71dd1d1874af443cb377aa1375863d6e685744f9942b9a534b65.00000001dd9a2de76c2dfd4ab93e12d34c372eecbc6025e074cbf97aa1bab8a7461433402ae17791531849a4217c41ef88e280226162a01c.0.1.1.BDEbi.D066E1C611E6257C10D00080EF253B44.0-3082.1.1_-0.1.0_-3082.1.1_5.5.0.*0.00000001e15ef28397c32b772403e65a4c95fb3ec911585a1af13e1c61e6d8c151089415c8cee4e3.0.23.11*.2*.0400*.31152J.e.00000001508e51c6dfc0dabcd5126bd0a2d9b6eec911585a8dd5f68b459051993d0402ebe10d9e11.0.10*.131*.122*.122.0.0" msgID="7DCE2DE511EB801BFE260080EF251137"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rows="30" cols="2" /&gt;&lt;esdo ews="" ece="" ptn="" /&gt;&lt;/excel&gt;&lt;pgs&gt;&lt;pg rows="28" cols="1" nrr="1752" nrc="60"&gt;&lt;pg /&gt;&lt;bls&gt;&lt;bl sr="1" sc="1" rfetch="28" cfetch="1" posid="1" darows="0" dacols="1"&gt;&lt;excel&gt;&lt;epo ews="Dat_01" ece="C127" enr="MSTR.Demanda_diaria" ptn="" qtn="" rows="30" cols="2" /&gt;&lt;esdo ews="" ece="" ptn="" /&gt;&lt;/excel&gt;&lt;gridRng&gt;&lt;sect id="TITLE_AREA" rngprop="1:1:2:1" /&gt;&lt;sect id="ROWHEADERS_AREA" rngprop="3:1:28:1" /&gt;&lt;sect id="COLUMNHEADERS_AREA" rngprop="1:2:2:1" /&gt;&lt;sect id="DATA_AREA" rngprop="3:2:28:1" /&gt;&lt;/gridRng&gt;&lt;shapes /&gt;&lt;/bl&gt;&lt;/bls&gt;&lt;/pg&gt;&lt;/pgs&gt;&lt;/rptloc&gt;&lt;/mi&gt;</t>
  </si>
  <si>
    <t>09/02/2021 13:28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</si>
  <si>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ut="03/08/2021 14:36:52" si="2.00000001b789b3e4947dd6f983418cb9a5684fabd4f89182ed8a57edc4d02de6368a5da8dafc207b21280f1438691b028c282eb52badc9001b0f03c4bea526f8d21e85cb0c4f2b2cf418238baa9b973f95911694f64573ba8397feaedd79035cd44894fcf30265e43b2b7f966ebb51ee3918d53b2fa32436be5117223bf7605885c293d5ba64cebac2e1436be54ac87371b121c6e16068bfe7cb2eadda75854374af.p.3082.0.1.Europe/Madrid.upriv*_1*_pidn2*_8*_session*-lat*_1.00000001c34124d1d0251a6570b3b0effc68d348bc6025e011c4a40dadcb71dd1d1874af443cb377aa1375863d6e685744f9942b9a534b65.00000001dd9a2de76c2dfd4ab93e12d34c372eecbc6025e074cbf97aa1bab8a7461433402ae17791531849a4217c41ef88e280226162a01c.0.1.1.BDEbi.D066E1C611E6257C10D00080EF253B44.0-3082.1.1_-0.1.0_-3082.1.1_5.5.0.*0.00000001e15ef28397c32b772403e65a4c95fb3ec911585a1af13e1c61e6d8c151089415c8cee4e3.0.23.11*.2*.0400*.31152J.e.00000001508e51c6dfc0dabcd5126bd0a2d9b6eec911585a8dd5f68b459051993d0402ebe10d9e11.0.10*.131*.122*.122.0.0" msgID="B6B577E911EB801BFE260080EF95F138"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nrr="58" nrc="116"&gt;&lt;pg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</si>
  <si>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ut="03/08/2021 14:38:02" si="2.00000001b789b3e4947dd6f983418cb9a5684fabd4f89182ed8a57edc4d02de6368a5da8dafc207b21280f1438691b028c282eb52badc9001b0f03c4bea526f8d21e85cb0c4f2b2cf418238baa9b973f95911694f64573ba8397feaedd79035cd44894fcf30265e43b2b7f966ebb51ee3918d53b2fa32436be5117223bf7605885c293d5ba64cebac2e1436be54ac87371b121c6e16068bfe7cb2eadda75854374af.p.3082.0.1.Europe/Madrid.upriv*_1*_pidn2*_8*_session*-lat*_1.00000001c34124d1d0251a6570b3b0effc68d348bc6025e011c4a40dadcb71dd1d1874af443cb377aa1375863d6e685744f9942b9a534b65.00000001dd9a2de76c2dfd4ab93e12d34c372eecbc6025e074cbf97aa1bab8a7461433402ae17791531849a4217c41ef88e280226162a01c.0.1.1.BDEbi.D066E1C611E6257C10D00080EF253B44.0-3082.1.1_-0.1.0_-3082.1.1_5.5.0.*0.00000001e15ef28397c32b772403e65a4c95fb3ec911585a1af13e1c61e6d8c151089415c8cee4e3.0.23.11*.2*.0400*.31152J.e.00000001508e51c6dfc0dabcd5126bd0a2d9b6eec911585a8dd5f68b459051993d0402ebe10d9e11.0.10*.131*.122*.122.0.0" msgID="DEF8BF8B11EB801BFE260080EFD5733A"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nrr="177" nrc="244"&gt;&lt;pg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</si>
  <si>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ut="03/08/2021 14:38:41" si="2.00000001b789b3e4947dd6f983418cb9a5684fabd4f89182ed8a57edc4d02de6368a5da8dafc207b21280f1438691b028c282eb52badc9001b0f03c4bea526f8d21e85cb0c4f2b2cf418238baa9b973f95911694f64573ba8397feaedd79035cd44894fcf30265e43b2b7f966ebb51ee3918d53b2fa32436be5117223bf7605885c293d5ba64cebac2e1436be54ac87371b121c6e16068bfe7cb2eadda75854374af.p.3082.0.1.Europe/Madrid.upriv*_1*_pidn2*_8*_session*-lat*_1.00000001c34124d1d0251a6570b3b0effc68d348bc6025e011c4a40dadcb71dd1d1874af443cb377aa1375863d6e685744f9942b9a534b65.00000001dd9a2de76c2dfd4ab93e12d34c372eecbc6025e074cbf97aa1bab8a7461433402ae17791531849a4217c41ef88e280226162a01c.0.1.1.BDEbi.D066E1C611E6257C10D00080EF253B44.0-3082.1.1_-0.1.0_-3082.1.1_5.5.0.*0.00000001e15ef28397c32b772403e65a4c95fb3ec911585a1af13e1c61e6d8c151089415c8cee4e3.0.23.11*.2*.0400*.31152J.e.00000001508e51c6dfc0dabcd5126bd0a2d9b6eec911585a8dd5f68b459051993d0402ebe10d9e11.0.10*.131*.122*.122.0.0" msgID="F80246A411EB801BFE260080EF65923A"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nrr="57" nrc="228"&gt;&lt;pg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</si>
  <si>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1257cc8390d54e1389abb3c34370366a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</si>
  <si>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ut="03/08/2021 17:09:55" si="2.00000001140c874c4467bcf1b1b69cf8b9e644259da17af1e871cb432dec2306dccfaaceae391309a38ffaf19e545e8ac71c47d87f7f92a5e1cbfc04d1860621ac39c25924106891cff6dc218c5e185ebae5bb38e6b526f73dcaeb603a229e87373a331067a0eedb3d39271562f72be81c29a85506f1fae3bc4c1334b64f0042d8b28886efb22ffa6a01d39542e69b1f81afe21262d3f45e542fe98601c66acb1c42.p.3082.0.1.Europe/Madrid.upriv*_1*_pidn2*_15*_session*-lat*_1.000000018c0e5ab3385662f8ffaaeb56007575a0bc6025e0670b50815c01276ef9336e9743e9c4cd83e7e2f23def80852e3ed2358e51781e.000000011158ab162be3b8e7d19b956da300047ebc6025e04cb91fc61d806ab89b4e012bc094c33b05af203535d6fdab64eade2a8eb8325f.0.1.1.BDEbi.D066E1C611E6257C10D00080EF253B44.0-3082.1.1_-0.1.0_-3082.1.1_5.5.0.*0.0000000137f70fe48e4f67155657b09740ffe505c911585a2c8276d5c78649f2b0392ce1dd8cc1ce.0.23.11*.2*.0400*.31152J.e.00000001ab59e3a024c22eed9667e2229fcd7be9c911585af37f4a1d6d6aea0135ca0b3a6c01a190.0.10*.131*.122*.122.0.0" msgID="073DB84611EB8031FC570080EF0521A9"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nrr="619" nrc="372"&gt;&lt;pg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</si>
</sst>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2">
    <xf numFmtId="164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169" fontId="22" fillId="4" borderId="6">
      <alignment horizontal="right" vertical="center"/>
    </xf>
    <xf numFmtId="169" fontId="23" fillId="5" borderId="6">
      <alignment horizontal="right" vertical="center"/>
    </xf>
    <xf numFmtId="164" fontId="24" fillId="6" borderId="6">
      <alignment vertical="center" wrapText="1"/>
    </xf>
    <xf numFmtId="10" fontId="23" fillId="5" borderId="6">
      <alignment horizontal="right" vertical="center"/>
    </xf>
    <xf numFmtId="169" fontId="25" fillId="4" borderId="6">
      <alignment horizontal="right" vertical="center"/>
    </xf>
    <xf numFmtId="10" fontId="25" fillId="4" borderId="6">
      <alignment horizontal="right" vertical="center"/>
    </xf>
    <xf numFmtId="164" fontId="26" fillId="4" borderId="6">
      <alignment horizontal="left" vertical="center" wrapText="1"/>
    </xf>
    <xf numFmtId="10" fontId="22" fillId="4" borderId="6">
      <alignment horizontal="right" vertical="center"/>
    </xf>
    <xf numFmtId="164" fontId="24" fillId="6" borderId="6">
      <alignment horizontal="center" vertical="center" wrapText="1"/>
    </xf>
    <xf numFmtId="164" fontId="27" fillId="5" borderId="6">
      <alignment horizontal="left" vertical="center" wrapText="1"/>
    </xf>
    <xf numFmtId="164" fontId="28" fillId="7" borderId="9"/>
    <xf numFmtId="164" fontId="24" fillId="6" borderId="6">
      <alignment horizontal="center" wrapText="1"/>
    </xf>
    <xf numFmtId="164" fontId="24" fillId="6" borderId="9">
      <alignment vertical="center" wrapText="1"/>
    </xf>
    <xf numFmtId="4" fontId="25" fillId="4" borderId="6">
      <alignment horizontal="right" vertical="center"/>
    </xf>
    <xf numFmtId="173" fontId="25" fillId="4" borderId="6">
      <alignment horizontal="right" vertical="center"/>
    </xf>
    <xf numFmtId="175" fontId="25" fillId="4" borderId="6">
      <alignment horizontal="right" vertical="center"/>
    </xf>
    <xf numFmtId="175" fontId="23" fillId="5" borderId="6">
      <alignment horizontal="right" vertical="center"/>
    </xf>
    <xf numFmtId="0" fontId="1" fillId="0" borderId="0"/>
    <xf numFmtId="164" fontId="25" fillId="4" borderId="6">
      <alignment horizontal="right" vertical="center"/>
    </xf>
    <xf numFmtId="164" fontId="39" fillId="10" borderId="6">
      <alignment vertical="center" wrapText="1"/>
    </xf>
    <xf numFmtId="164" fontId="39" fillId="10" borderId="6">
      <alignment horizontal="center" wrapText="1"/>
    </xf>
    <xf numFmtId="164" fontId="40" fillId="4" borderId="6">
      <alignment horizontal="left" vertical="center" wrapText="1"/>
    </xf>
    <xf numFmtId="10" fontId="41" fillId="4" borderId="6">
      <alignment horizontal="right" vertical="center"/>
    </xf>
  </cellStyleXfs>
  <cellXfs count="145">
    <xf numFmtId="164" fontId="0" fillId="0" borderId="0" xfId="0"/>
    <xf numFmtId="0" fontId="4" fillId="0" borderId="0" xfId="1" applyFont="1" applyFill="1" applyAlignment="1" applyProtection="1">
      <alignment horizontal="right"/>
    </xf>
    <xf numFmtId="164" fontId="4" fillId="0" borderId="0" xfId="0" applyFont="1" applyFill="1" applyAlignment="1" applyProtection="1">
      <alignment horizontal="right"/>
    </xf>
    <xf numFmtId="164" fontId="4" fillId="0" borderId="0" xfId="0" applyFont="1" applyFill="1" applyBorder="1" applyAlignment="1" applyProtection="1"/>
    <xf numFmtId="0" fontId="6" fillId="2" borderId="0" xfId="2" applyFont="1" applyFill="1" applyBorder="1" applyAlignment="1" applyProtection="1">
      <alignment horizontal="left"/>
    </xf>
    <xf numFmtId="164" fontId="6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8" fontId="7" fillId="0" borderId="0" xfId="4" applyNumberFormat="1" applyFont="1"/>
    <xf numFmtId="168" fontId="8" fillId="0" borderId="0" xfId="4" applyNumberFormat="1" applyFont="1"/>
    <xf numFmtId="168" fontId="8" fillId="0" borderId="0" xfId="4" applyNumberFormat="1" applyFont="1" applyFill="1"/>
    <xf numFmtId="168" fontId="7" fillId="0" borderId="0" xfId="5" applyNumberFormat="1" applyFont="1" applyFill="1"/>
    <xf numFmtId="168" fontId="7" fillId="0" borderId="0" xfId="5" applyNumberFormat="1" applyFont="1"/>
    <xf numFmtId="0" fontId="5" fillId="0" borderId="0" xfId="2" applyFont="1" applyFill="1" applyBorder="1" applyAlignment="1" applyProtection="1">
      <alignment vertical="top" wrapText="1"/>
    </xf>
    <xf numFmtId="0" fontId="10" fillId="0" borderId="0" xfId="6" applyFill="1" applyProtection="1"/>
    <xf numFmtId="0" fontId="11" fillId="0" borderId="0" xfId="6" applyFont="1" applyFill="1" applyProtection="1"/>
    <xf numFmtId="0" fontId="12" fillId="0" borderId="0" xfId="1" applyFont="1" applyFill="1" applyAlignment="1" applyProtection="1">
      <alignment horizontal="right"/>
    </xf>
    <xf numFmtId="0" fontId="13" fillId="0" borderId="0" xfId="6" applyFont="1" applyFill="1" applyBorder="1" applyProtection="1"/>
    <xf numFmtId="0" fontId="14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right" vertical="center"/>
    </xf>
    <xf numFmtId="0" fontId="14" fillId="3" borderId="0" xfId="6" applyFont="1" applyFill="1" applyBorder="1" applyAlignment="1" applyProtection="1">
      <alignment horizontal="left" indent="1"/>
    </xf>
    <xf numFmtId="0" fontId="15" fillId="3" borderId="0" xfId="6" applyFont="1" applyFill="1" applyBorder="1" applyAlignment="1" applyProtection="1">
      <alignment horizontal="right" vertical="center"/>
    </xf>
    <xf numFmtId="0" fontId="17" fillId="3" borderId="0" xfId="7" applyFont="1" applyFill="1" applyBorder="1" applyAlignment="1" applyProtection="1">
      <alignment horizontal="left"/>
    </xf>
    <xf numFmtId="0" fontId="18" fillId="0" borderId="0" xfId="6" applyFont="1" applyFill="1" applyBorder="1" applyAlignment="1" applyProtection="1">
      <alignment horizontal="right"/>
    </xf>
    <xf numFmtId="0" fontId="10" fillId="0" borderId="0" xfId="6"/>
    <xf numFmtId="164" fontId="12" fillId="0" borderId="0" xfId="0" quotePrefix="1" applyFont="1" applyFill="1" applyAlignment="1" applyProtection="1">
      <alignment horizontal="right"/>
    </xf>
    <xf numFmtId="164" fontId="12" fillId="0" borderId="0" xfId="0" applyFont="1" applyFill="1" applyBorder="1" applyAlignment="1" applyProtection="1"/>
    <xf numFmtId="164" fontId="19" fillId="3" borderId="0" xfId="0" applyFont="1" applyFill="1" applyBorder="1" applyAlignment="1" applyProtection="1">
      <alignment horizontal="left"/>
    </xf>
    <xf numFmtId="3" fontId="17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/>
    </xf>
    <xf numFmtId="165" fontId="20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 indent="1"/>
    </xf>
    <xf numFmtId="164" fontId="20" fillId="3" borderId="1" xfId="0" applyFont="1" applyFill="1" applyBorder="1" applyAlignment="1" applyProtection="1">
      <alignment horizontal="left" indent="1"/>
    </xf>
    <xf numFmtId="165" fontId="20" fillId="3" borderId="1" xfId="0" applyNumberFormat="1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vertical="top" wrapText="1"/>
    </xf>
    <xf numFmtId="164" fontId="12" fillId="0" borderId="0" xfId="0" applyFont="1" applyFill="1" applyAlignment="1" applyProtection="1">
      <alignment horizontal="right"/>
    </xf>
    <xf numFmtId="164" fontId="17" fillId="0" borderId="0" xfId="0" applyFont="1"/>
    <xf numFmtId="0" fontId="17" fillId="0" borderId="0" xfId="8" applyFont="1" applyFill="1" applyBorder="1" applyAlignment="1" applyProtection="1"/>
    <xf numFmtId="0" fontId="2" fillId="0" borderId="0" xfId="8"/>
    <xf numFmtId="165" fontId="6" fillId="2" borderId="1" xfId="0" applyNumberFormat="1" applyFont="1" applyFill="1" applyBorder="1" applyAlignment="1" applyProtection="1">
      <alignment horizontal="right"/>
    </xf>
    <xf numFmtId="170" fontId="20" fillId="3" borderId="0" xfId="0" applyNumberFormat="1" applyFont="1" applyFill="1" applyBorder="1" applyAlignment="1" applyProtection="1">
      <alignment horizontal="right"/>
    </xf>
    <xf numFmtId="170" fontId="20" fillId="3" borderId="1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right"/>
    </xf>
    <xf numFmtId="0" fontId="6" fillId="2" borderId="1" xfId="0" quotePrefix="1" applyNumberFormat="1" applyFont="1" applyFill="1" applyBorder="1" applyAlignment="1" applyProtection="1">
      <alignment horizontal="right"/>
    </xf>
    <xf numFmtId="170" fontId="17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29" fillId="0" borderId="0" xfId="0" applyFont="1"/>
    <xf numFmtId="0" fontId="30" fillId="3" borderId="4" xfId="6" applyFont="1" applyFill="1" applyBorder="1" applyAlignment="1" applyProtection="1">
      <alignment horizontal="left"/>
    </xf>
    <xf numFmtId="164" fontId="24" fillId="6" borderId="6" xfId="11" applyAlignment="1">
      <alignment vertical="center"/>
    </xf>
    <xf numFmtId="164" fontId="24" fillId="6" borderId="6" xfId="20" applyAlignment="1">
      <alignment horizontal="center"/>
    </xf>
    <xf numFmtId="164" fontId="26" fillId="4" borderId="6" xfId="15" quotePrefix="1" applyAlignment="1">
      <alignment horizontal="left" vertical="center"/>
    </xf>
    <xf numFmtId="4" fontId="25" fillId="4" borderId="6" xfId="22" applyAlignment="1">
      <alignment horizontal="right" vertical="center"/>
    </xf>
    <xf numFmtId="164" fontId="26" fillId="4" borderId="6" xfId="15" applyAlignment="1">
      <alignment horizontal="left" vertical="center"/>
    </xf>
    <xf numFmtId="0" fontId="17" fillId="3" borderId="4" xfId="6" applyFont="1" applyFill="1" applyBorder="1" applyAlignment="1" applyProtection="1">
      <alignment horizontal="center"/>
    </xf>
    <xf numFmtId="0" fontId="17" fillId="3" borderId="4" xfId="6" applyFont="1" applyFill="1" applyBorder="1" applyAlignment="1" applyProtection="1">
      <alignment horizontal="center" wrapText="1"/>
    </xf>
    <xf numFmtId="0" fontId="17" fillId="3" borderId="10" xfId="6" applyFont="1" applyFill="1" applyBorder="1" applyAlignment="1" applyProtection="1">
      <alignment horizontal="center" wrapText="1"/>
    </xf>
    <xf numFmtId="164" fontId="24" fillId="6" borderId="6" xfId="17" quotePrefix="1" applyAlignment="1">
      <alignment horizontal="center" vertical="center"/>
    </xf>
    <xf numFmtId="164" fontId="24" fillId="6" borderId="9" xfId="21" applyAlignment="1">
      <alignment vertical="center"/>
    </xf>
    <xf numFmtId="164" fontId="24" fillId="6" borderId="6" xfId="17" applyAlignment="1">
      <alignment horizontal="center" vertical="center"/>
    </xf>
    <xf numFmtId="169" fontId="25" fillId="4" borderId="6" xfId="13" applyAlignment="1">
      <alignment horizontal="right" vertical="center"/>
    </xf>
    <xf numFmtId="173" fontId="25" fillId="4" borderId="6" xfId="23" applyAlignment="1">
      <alignment horizontal="right" vertical="center"/>
    </xf>
    <xf numFmtId="164" fontId="0" fillId="0" borderId="0" xfId="0" applyAlignment="1"/>
    <xf numFmtId="171" fontId="32" fillId="0" borderId="0" xfId="0" applyNumberFormat="1" applyFont="1"/>
    <xf numFmtId="10" fontId="25" fillId="4" borderId="6" xfId="14" applyAlignment="1">
      <alignment horizontal="right" vertical="center"/>
    </xf>
    <xf numFmtId="164" fontId="27" fillId="5" borderId="6" xfId="18" quotePrefix="1" applyAlignment="1">
      <alignment horizontal="left" vertical="center"/>
    </xf>
    <xf numFmtId="10" fontId="23" fillId="5" borderId="6" xfId="12" applyAlignment="1">
      <alignment horizontal="right" vertical="center"/>
    </xf>
    <xf numFmtId="0" fontId="31" fillId="3" borderId="0" xfId="5" applyNumberFormat="1" applyFont="1" applyFill="1" applyAlignment="1">
      <alignment horizontal="left"/>
    </xf>
    <xf numFmtId="3" fontId="31" fillId="3" borderId="0" xfId="5" applyNumberFormat="1" applyFont="1" applyFill="1"/>
    <xf numFmtId="1" fontId="31" fillId="3" borderId="0" xfId="5" applyNumberFormat="1" applyFont="1" applyFill="1"/>
    <xf numFmtId="164" fontId="31" fillId="3" borderId="0" xfId="5" applyNumberFormat="1" applyFont="1" applyFill="1" applyAlignment="1">
      <alignment horizontal="left"/>
    </xf>
    <xf numFmtId="164" fontId="31" fillId="3" borderId="5" xfId="5" applyNumberFormat="1" applyFont="1" applyFill="1" applyBorder="1" applyAlignment="1">
      <alignment horizontal="left"/>
    </xf>
    <xf numFmtId="3" fontId="31" fillId="3" borderId="3" xfId="5" applyNumberFormat="1" applyFont="1" applyFill="1" applyBorder="1"/>
    <xf numFmtId="1" fontId="31" fillId="3" borderId="3" xfId="5" applyNumberFormat="1" applyFont="1" applyFill="1" applyBorder="1"/>
    <xf numFmtId="0" fontId="30" fillId="3" borderId="4" xfId="6" applyFont="1" applyFill="1" applyBorder="1" applyAlignment="1" applyProtection="1">
      <alignment horizontal="center" vertical="center" wrapText="1"/>
    </xf>
    <xf numFmtId="164" fontId="32" fillId="8" borderId="12" xfId="0" applyFont="1" applyFill="1" applyBorder="1" applyAlignment="1">
      <alignment horizontal="center" vertical="center"/>
    </xf>
    <xf numFmtId="164" fontId="32" fillId="8" borderId="15" xfId="0" applyFont="1" applyFill="1" applyBorder="1" applyAlignment="1">
      <alignment horizontal="center" vertical="center"/>
    </xf>
    <xf numFmtId="164" fontId="32" fillId="8" borderId="17" xfId="0" applyFont="1" applyFill="1" applyBorder="1" applyAlignment="1">
      <alignment horizontal="center" vertical="center"/>
    </xf>
    <xf numFmtId="174" fontId="32" fillId="8" borderId="13" xfId="0" applyNumberFormat="1" applyFont="1" applyFill="1" applyBorder="1" applyAlignment="1">
      <alignment horizontal="left"/>
    </xf>
    <xf numFmtId="164" fontId="32" fillId="8" borderId="14" xfId="0" applyFont="1" applyFill="1" applyBorder="1"/>
    <xf numFmtId="174" fontId="32" fillId="8" borderId="0" xfId="0" applyNumberFormat="1" applyFont="1" applyFill="1" applyBorder="1" applyAlignment="1">
      <alignment horizontal="left"/>
    </xf>
    <xf numFmtId="164" fontId="32" fillId="8" borderId="16" xfId="0" applyFont="1" applyFill="1" applyBorder="1"/>
    <xf numFmtId="174" fontId="32" fillId="8" borderId="18" xfId="0" applyNumberFormat="1" applyFont="1" applyFill="1" applyBorder="1" applyAlignment="1">
      <alignment horizontal="left"/>
    </xf>
    <xf numFmtId="164" fontId="32" fillId="8" borderId="19" xfId="0" applyFont="1" applyFill="1" applyBorder="1"/>
    <xf numFmtId="175" fontId="25" fillId="4" borderId="6" xfId="24" applyAlignment="1">
      <alignment horizontal="right" vertical="center"/>
    </xf>
    <xf numFmtId="175" fontId="23" fillId="5" borderId="6" xfId="25" applyAlignment="1">
      <alignment horizontal="right" vertical="center"/>
    </xf>
    <xf numFmtId="164" fontId="33" fillId="0" borderId="0" xfId="0" applyFont="1"/>
    <xf numFmtId="164" fontId="29" fillId="9" borderId="0" xfId="0" applyFont="1" applyFill="1"/>
    <xf numFmtId="164" fontId="34" fillId="0" borderId="0" xfId="0" applyFont="1"/>
    <xf numFmtId="3" fontId="7" fillId="0" borderId="0" xfId="6" applyNumberFormat="1" applyFont="1" applyFill="1"/>
    <xf numFmtId="3" fontId="7" fillId="0" borderId="0" xfId="6" applyNumberFormat="1" applyFont="1" applyFill="1" applyAlignment="1">
      <alignment horizontal="center"/>
    </xf>
    <xf numFmtId="0" fontId="35" fillId="0" borderId="0" xfId="26" applyFont="1"/>
    <xf numFmtId="0" fontId="17" fillId="0" borderId="0" xfId="26" applyFont="1" applyFill="1" applyBorder="1" applyAlignment="1" applyProtection="1"/>
    <xf numFmtId="0" fontId="1" fillId="0" borderId="0" xfId="26"/>
    <xf numFmtId="1" fontId="35" fillId="0" borderId="0" xfId="26" applyNumberFormat="1" applyFont="1"/>
    <xf numFmtId="0" fontId="17" fillId="3" borderId="4" xfId="6" applyFont="1" applyFill="1" applyBorder="1" applyAlignment="1" applyProtection="1">
      <alignment horizontal="left"/>
    </xf>
    <xf numFmtId="0" fontId="17" fillId="3" borderId="4" xfId="6" applyFont="1" applyFill="1" applyBorder="1" applyAlignment="1" applyProtection="1">
      <alignment horizontal="left" wrapText="1"/>
    </xf>
    <xf numFmtId="14" fontId="20" fillId="3" borderId="0" xfId="6" applyNumberFormat="1" applyFont="1" applyFill="1" applyBorder="1" applyAlignment="1" applyProtection="1">
      <alignment horizontal="left" indent="1"/>
    </xf>
    <xf numFmtId="169" fontId="20" fillId="3" borderId="0" xfId="6" applyNumberFormat="1" applyFont="1" applyFill="1" applyBorder="1" applyAlignment="1" applyProtection="1">
      <alignment horizontal="right" indent="1"/>
    </xf>
    <xf numFmtId="1" fontId="17" fillId="3" borderId="20" xfId="6" applyNumberFormat="1" applyFont="1" applyFill="1" applyBorder="1" applyAlignment="1" applyProtection="1">
      <alignment horizontal="left" indent="1"/>
    </xf>
    <xf numFmtId="169" fontId="17" fillId="3" borderId="20" xfId="6" applyNumberFormat="1" applyFont="1" applyFill="1" applyBorder="1" applyAlignment="1" applyProtection="1">
      <alignment horizontal="right" indent="1"/>
    </xf>
    <xf numFmtId="169" fontId="1" fillId="0" borderId="0" xfId="26" applyNumberFormat="1"/>
    <xf numFmtId="14" fontId="36" fillId="0" borderId="0" xfId="6" applyNumberFormat="1" applyFont="1" applyFill="1" applyBorder="1" applyAlignment="1" applyProtection="1">
      <alignment horizontal="center"/>
    </xf>
    <xf numFmtId="3" fontId="20" fillId="3" borderId="0" xfId="6" applyNumberFormat="1" applyFont="1" applyFill="1" applyBorder="1" applyAlignment="1" applyProtection="1">
      <alignment horizontal="right" indent="1"/>
    </xf>
    <xf numFmtId="14" fontId="20" fillId="3" borderId="1" xfId="6" applyNumberFormat="1" applyFont="1" applyFill="1" applyBorder="1" applyAlignment="1" applyProtection="1">
      <alignment horizontal="left" indent="1"/>
    </xf>
    <xf numFmtId="3" fontId="20" fillId="3" borderId="1" xfId="6" applyNumberFormat="1" applyFont="1" applyFill="1" applyBorder="1" applyAlignment="1" applyProtection="1">
      <alignment horizontal="right" indent="1"/>
    </xf>
    <xf numFmtId="3" fontId="17" fillId="3" borderId="20" xfId="6" applyNumberFormat="1" applyFont="1" applyFill="1" applyBorder="1" applyAlignment="1" applyProtection="1">
      <alignment horizontal="right" indent="1"/>
    </xf>
    <xf numFmtId="0" fontId="17" fillId="3" borderId="4" xfId="6" applyFont="1" applyFill="1" applyBorder="1" applyAlignment="1" applyProtection="1">
      <alignment horizontal="right"/>
    </xf>
    <xf numFmtId="0" fontId="20" fillId="3" borderId="0" xfId="5" applyNumberFormat="1" applyFont="1" applyFill="1" applyAlignment="1">
      <alignment horizontal="left"/>
    </xf>
    <xf numFmtId="3" fontId="20" fillId="3" borderId="0" xfId="5" applyNumberFormat="1" applyFont="1" applyFill="1"/>
    <xf numFmtId="1" fontId="20" fillId="3" borderId="0" xfId="5" applyNumberFormat="1" applyFont="1" applyFill="1"/>
    <xf numFmtId="49" fontId="20" fillId="3" borderId="3" xfId="5" quotePrefix="1" applyNumberFormat="1" applyFont="1" applyFill="1" applyBorder="1" applyAlignment="1">
      <alignment horizontal="left"/>
    </xf>
    <xf numFmtId="3" fontId="20" fillId="3" borderId="3" xfId="5" applyNumberFormat="1" applyFont="1" applyFill="1" applyBorder="1"/>
    <xf numFmtId="1" fontId="20" fillId="3" borderId="3" xfId="5" applyNumberFormat="1" applyFont="1" applyFill="1" applyBorder="1"/>
    <xf numFmtId="0" fontId="17" fillId="3" borderId="4" xfId="6" applyFont="1" applyFill="1" applyBorder="1" applyAlignment="1" applyProtection="1">
      <alignment horizontal="right" wrapText="1"/>
    </xf>
    <xf numFmtId="169" fontId="20" fillId="3" borderId="1" xfId="6" applyNumberFormat="1" applyFont="1" applyFill="1" applyBorder="1" applyAlignment="1" applyProtection="1">
      <alignment horizontal="right" indent="1"/>
    </xf>
    <xf numFmtId="170" fontId="1" fillId="0" borderId="0" xfId="26" applyNumberFormat="1"/>
    <xf numFmtId="176" fontId="37" fillId="0" borderId="0" xfId="0" applyNumberFormat="1" applyFont="1"/>
    <xf numFmtId="170" fontId="38" fillId="0" borderId="0" xfId="26" applyNumberFormat="1" applyFont="1"/>
    <xf numFmtId="164" fontId="25" fillId="4" borderId="6" xfId="27" quotePrefix="1" applyAlignment="1">
      <alignment horizontal="right" vertical="center"/>
    </xf>
    <xf numFmtId="164" fontId="39" fillId="10" borderId="6" xfId="28" applyAlignment="1">
      <alignment vertical="center"/>
    </xf>
    <xf numFmtId="164" fontId="39" fillId="10" borderId="6" xfId="29" applyAlignment="1">
      <alignment horizontal="center"/>
    </xf>
    <xf numFmtId="164" fontId="40" fillId="4" borderId="6" xfId="30" quotePrefix="1" applyAlignment="1">
      <alignment horizontal="left" vertical="center"/>
    </xf>
    <xf numFmtId="0" fontId="2" fillId="0" borderId="0" xfId="8" applyAlignment="1">
      <alignment horizontal="right"/>
    </xf>
    <xf numFmtId="176" fontId="29" fillId="0" borderId="0" xfId="0" applyNumberFormat="1" applyFont="1"/>
    <xf numFmtId="177" fontId="29" fillId="0" borderId="0" xfId="0" applyNumberFormat="1" applyFont="1"/>
    <xf numFmtId="10" fontId="41" fillId="4" borderId="6" xfId="31" applyAlignment="1">
      <alignment horizontal="right" vertical="center"/>
    </xf>
    <xf numFmtId="0" fontId="1" fillId="0" borderId="0" xfId="26" applyFill="1"/>
    <xf numFmtId="1" fontId="1" fillId="0" borderId="0" xfId="26" applyNumberFormat="1" applyFont="1" applyFill="1"/>
    <xf numFmtId="164" fontId="24" fillId="6" borderId="6" xfId="20" quotePrefix="1" applyAlignment="1">
      <alignment horizontal="center"/>
    </xf>
    <xf numFmtId="164" fontId="39" fillId="10" borderId="6" xfId="29" quotePrefix="1" applyAlignment="1">
      <alignment horizontal="center"/>
    </xf>
    <xf numFmtId="164" fontId="25" fillId="4" borderId="6" xfId="27" applyAlignment="1">
      <alignment horizontal="right" vertical="center"/>
    </xf>
    <xf numFmtId="0" fontId="17" fillId="0" borderId="0" xfId="2" applyFont="1" applyFill="1" applyBorder="1" applyAlignment="1" applyProtection="1">
      <alignment horizontal="left" vertical="top" wrapText="1"/>
    </xf>
    <xf numFmtId="164" fontId="20" fillId="0" borderId="0" xfId="0" applyFont="1" applyFill="1" applyBorder="1" applyAlignment="1" applyProtection="1">
      <alignment horizontal="justify" wrapText="1"/>
    </xf>
    <xf numFmtId="2" fontId="6" fillId="2" borderId="0" xfId="0" quotePrefix="1" applyNumberFormat="1" applyFont="1" applyFill="1" applyBorder="1" applyAlignment="1" applyProtection="1">
      <alignment horizontal="right" indent="1"/>
    </xf>
    <xf numFmtId="2" fontId="6" fillId="2" borderId="0" xfId="0" applyNumberFormat="1" applyFont="1" applyFill="1" applyBorder="1" applyAlignment="1" applyProtection="1">
      <alignment horizontal="right" indent="1"/>
    </xf>
    <xf numFmtId="164" fontId="20" fillId="0" borderId="2" xfId="0" applyFont="1" applyFill="1" applyBorder="1" applyAlignment="1" applyProtection="1">
      <alignment horizontal="left"/>
    </xf>
    <xf numFmtId="164" fontId="24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4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39" fillId="10" borderId="6" xfId="29" quotePrefix="1" applyAlignment="1">
      <alignment horizontal="center"/>
    </xf>
  </cellXfs>
  <cellStyles count="32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-1.67E-3</c:v>
                </c:pt>
                <c:pt idx="1">
                  <c:v>3.7699999999999999E-3</c:v>
                </c:pt>
                <c:pt idx="2">
                  <c:v>-1.0000000000000001E-5</c:v>
                </c:pt>
                <c:pt idx="3">
                  <c:v>-1.0970000000000001E-2</c:v>
                </c:pt>
                <c:pt idx="4">
                  <c:v>7.0000000000000001E-3</c:v>
                </c:pt>
                <c:pt idx="5">
                  <c:v>2.47E-3</c:v>
                </c:pt>
                <c:pt idx="6">
                  <c:v>6.4999999999999997E-4</c:v>
                </c:pt>
                <c:pt idx="7">
                  <c:v>8.2799999999999992E-3</c:v>
                </c:pt>
                <c:pt idx="8">
                  <c:v>-1.038E-2</c:v>
                </c:pt>
                <c:pt idx="9">
                  <c:v>1.34E-3</c:v>
                </c:pt>
                <c:pt idx="10">
                  <c:v>-6.3000000000000003E-4</c:v>
                </c:pt>
                <c:pt idx="11">
                  <c:v>-1.503E-2</c:v>
                </c:pt>
                <c:pt idx="12">
                  <c:v>3.46E-3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-1.4290000000000001E-2</c:v>
                </c:pt>
                <c:pt idx="1">
                  <c:v>1.329E-2</c:v>
                </c:pt>
                <c:pt idx="2">
                  <c:v>-4.6699999999999997E-3</c:v>
                </c:pt>
                <c:pt idx="3">
                  <c:v>1.4789999999999999E-2</c:v>
                </c:pt>
                <c:pt idx="4">
                  <c:v>-5.2599999999999999E-3</c:v>
                </c:pt>
                <c:pt idx="5">
                  <c:v>7.5500000000000003E-3</c:v>
                </c:pt>
                <c:pt idx="6">
                  <c:v>8.0800000000000004E-3</c:v>
                </c:pt>
                <c:pt idx="7">
                  <c:v>4.5799999999999999E-3</c:v>
                </c:pt>
                <c:pt idx="8">
                  <c:v>-1.072E-2</c:v>
                </c:pt>
                <c:pt idx="9">
                  <c:v>-2.4479999999999998E-2</c:v>
                </c:pt>
                <c:pt idx="10">
                  <c:v>1.3899999999999999E-2</c:v>
                </c:pt>
                <c:pt idx="11">
                  <c:v>1.7819999999999999E-2</c:v>
                </c:pt>
                <c:pt idx="12">
                  <c:v>1.43E-2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3.5E-4</c:v>
                </c:pt>
                <c:pt idx="1">
                  <c:v>-6.1580000000000003E-2</c:v>
                </c:pt>
                <c:pt idx="2">
                  <c:v>-0.16725999999999999</c:v>
                </c:pt>
                <c:pt idx="3">
                  <c:v>-0.1313</c:v>
                </c:pt>
                <c:pt idx="4">
                  <c:v>-8.2739999999999994E-2</c:v>
                </c:pt>
                <c:pt idx="5">
                  <c:v>-4.3499999999999997E-2</c:v>
                </c:pt>
                <c:pt idx="6">
                  <c:v>-2.938E-2</c:v>
                </c:pt>
                <c:pt idx="7">
                  <c:v>-4.0980000000000003E-2</c:v>
                </c:pt>
                <c:pt idx="8">
                  <c:v>-7.1399999999999996E-3</c:v>
                </c:pt>
                <c:pt idx="9">
                  <c:v>-3.601E-2</c:v>
                </c:pt>
                <c:pt idx="10">
                  <c:v>7.5000000000000002E-4</c:v>
                </c:pt>
                <c:pt idx="11">
                  <c:v>2.8999999999999998E-3</c:v>
                </c:pt>
                <c:pt idx="12">
                  <c:v>-5.04E-2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-1.5610000000000001E-2</c:v>
                </c:pt>
                <c:pt idx="1">
                  <c:v>-4.4519999999999997E-2</c:v>
                </c:pt>
                <c:pt idx="2">
                  <c:v>-0.17194000000000001</c:v>
                </c:pt>
                <c:pt idx="3">
                  <c:v>-0.12748000000000001</c:v>
                </c:pt>
                <c:pt idx="4">
                  <c:v>-8.1000000000000003E-2</c:v>
                </c:pt>
                <c:pt idx="5">
                  <c:v>-3.3480000000000003E-2</c:v>
                </c:pt>
                <c:pt idx="6">
                  <c:v>-2.0650000000000002E-2</c:v>
                </c:pt>
                <c:pt idx="7">
                  <c:v>-2.8119999999999999E-2</c:v>
                </c:pt>
                <c:pt idx="8">
                  <c:v>-2.8240000000000001E-2</c:v>
                </c:pt>
                <c:pt idx="9">
                  <c:v>-5.9150000000000001E-2</c:v>
                </c:pt>
                <c:pt idx="10">
                  <c:v>1.4019999999999999E-2</c:v>
                </c:pt>
                <c:pt idx="11">
                  <c:v>5.6899999999999997E-3</c:v>
                </c:pt>
                <c:pt idx="12">
                  <c:v>-3.2640000000000002E-2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  <c:max val="0.1"/>
          <c:min val="-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2001-2020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28"/>
                <c:pt idx="0">
                  <c:v>13.7783684211</c:v>
                </c:pt>
                <c:pt idx="1">
                  <c:v>13.208578947399999</c:v>
                </c:pt>
                <c:pt idx="2">
                  <c:v>13.351315789499999</c:v>
                </c:pt>
                <c:pt idx="3">
                  <c:v>13.3959473684</c:v>
                </c:pt>
                <c:pt idx="4">
                  <c:v>13.823</c:v>
                </c:pt>
                <c:pt idx="5">
                  <c:v>13.650947368400001</c:v>
                </c:pt>
                <c:pt idx="6">
                  <c:v>13.246210526300001</c:v>
                </c:pt>
                <c:pt idx="7">
                  <c:v>13.303421052599999</c:v>
                </c:pt>
                <c:pt idx="8">
                  <c:v>13.8961578947</c:v>
                </c:pt>
                <c:pt idx="9">
                  <c:v>14.3188421053</c:v>
                </c:pt>
                <c:pt idx="10">
                  <c:v>14.110684210500001</c:v>
                </c:pt>
                <c:pt idx="11">
                  <c:v>14.1821052632</c:v>
                </c:pt>
                <c:pt idx="12">
                  <c:v>14.673368421099999</c:v>
                </c:pt>
                <c:pt idx="13">
                  <c:v>14.2186315789</c:v>
                </c:pt>
                <c:pt idx="14">
                  <c:v>14.1101578947</c:v>
                </c:pt>
                <c:pt idx="15">
                  <c:v>14.194105263200001</c:v>
                </c:pt>
                <c:pt idx="16">
                  <c:v>13.4434210526</c:v>
                </c:pt>
                <c:pt idx="17">
                  <c:v>13.2810526316</c:v>
                </c:pt>
                <c:pt idx="18">
                  <c:v>13.612</c:v>
                </c:pt>
                <c:pt idx="19">
                  <c:v>13.9863684211</c:v>
                </c:pt>
                <c:pt idx="20">
                  <c:v>14.2224210526</c:v>
                </c:pt>
                <c:pt idx="21">
                  <c:v>15.0754736842</c:v>
                </c:pt>
                <c:pt idx="22">
                  <c:v>15.2490526316</c:v>
                </c:pt>
                <c:pt idx="23">
                  <c:v>14.155421052599999</c:v>
                </c:pt>
                <c:pt idx="24">
                  <c:v>14.3664210526</c:v>
                </c:pt>
                <c:pt idx="25">
                  <c:v>14.4849473684</c:v>
                </c:pt>
                <c:pt idx="26">
                  <c:v>14.405789473700001</c:v>
                </c:pt>
                <c:pt idx="27">
                  <c:v>14.2442105263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2001-2020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28"/>
                <c:pt idx="0">
                  <c:v>5.1873684211000004</c:v>
                </c:pt>
                <c:pt idx="1">
                  <c:v>4.9009999999999998</c:v>
                </c:pt>
                <c:pt idx="2">
                  <c:v>4.5062105263000003</c:v>
                </c:pt>
                <c:pt idx="3">
                  <c:v>5.1596842105</c:v>
                </c:pt>
                <c:pt idx="4">
                  <c:v>5.3520000000000003</c:v>
                </c:pt>
                <c:pt idx="5">
                  <c:v>5.3527894736999997</c:v>
                </c:pt>
                <c:pt idx="6">
                  <c:v>5.1833157894999999</c:v>
                </c:pt>
                <c:pt idx="7">
                  <c:v>4.9028947368000004</c:v>
                </c:pt>
                <c:pt idx="8">
                  <c:v>4.5837894736999996</c:v>
                </c:pt>
                <c:pt idx="9">
                  <c:v>5.3081052631999999</c:v>
                </c:pt>
                <c:pt idx="10">
                  <c:v>5.1180526316000003</c:v>
                </c:pt>
                <c:pt idx="11">
                  <c:v>5.5305789473999996</c:v>
                </c:pt>
                <c:pt idx="12">
                  <c:v>5.3652105263000003</c:v>
                </c:pt>
                <c:pt idx="13">
                  <c:v>5.7301578946999996</c:v>
                </c:pt>
                <c:pt idx="14">
                  <c:v>5.3624210526000002</c:v>
                </c:pt>
                <c:pt idx="15">
                  <c:v>5.1941052632</c:v>
                </c:pt>
                <c:pt idx="16">
                  <c:v>4.7988421053000003</c:v>
                </c:pt>
                <c:pt idx="17">
                  <c:v>4.7892631578999998</c:v>
                </c:pt>
                <c:pt idx="18">
                  <c:v>4.9991052631999997</c:v>
                </c:pt>
                <c:pt idx="19">
                  <c:v>4.8141052632000001</c:v>
                </c:pt>
                <c:pt idx="20">
                  <c:v>5.0700526316000003</c:v>
                </c:pt>
                <c:pt idx="21">
                  <c:v>4.7055789474000003</c:v>
                </c:pt>
                <c:pt idx="22">
                  <c:v>5.34</c:v>
                </c:pt>
                <c:pt idx="23">
                  <c:v>5.7913684210999996</c:v>
                </c:pt>
                <c:pt idx="24">
                  <c:v>5.7270000000000003</c:v>
                </c:pt>
                <c:pt idx="25">
                  <c:v>5.4179473684000001</c:v>
                </c:pt>
                <c:pt idx="26">
                  <c:v>5.2824210526000002</c:v>
                </c:pt>
                <c:pt idx="27">
                  <c:v>5.8262105262999997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2021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28"/>
                <c:pt idx="0">
                  <c:v>18.193000000000001</c:v>
                </c:pt>
                <c:pt idx="1">
                  <c:v>18.268000000000001</c:v>
                </c:pt>
                <c:pt idx="2">
                  <c:v>17.204999999999998</c:v>
                </c:pt>
                <c:pt idx="3">
                  <c:v>15.266999999999999</c:v>
                </c:pt>
                <c:pt idx="4">
                  <c:v>14.824999999999999</c:v>
                </c:pt>
                <c:pt idx="5">
                  <c:v>14.154999999999999</c:v>
                </c:pt>
                <c:pt idx="6">
                  <c:v>13.02</c:v>
                </c:pt>
                <c:pt idx="7">
                  <c:v>14.093999999999999</c:v>
                </c:pt>
                <c:pt idx="8">
                  <c:v>13.542999999999999</c:v>
                </c:pt>
                <c:pt idx="9">
                  <c:v>15.688000000000001</c:v>
                </c:pt>
                <c:pt idx="10">
                  <c:v>17.12</c:v>
                </c:pt>
                <c:pt idx="11">
                  <c:v>16.646000000000001</c:v>
                </c:pt>
                <c:pt idx="12">
                  <c:v>17.09</c:v>
                </c:pt>
                <c:pt idx="13">
                  <c:v>16.617000000000001</c:v>
                </c:pt>
                <c:pt idx="14">
                  <c:v>16.266999999999999</c:v>
                </c:pt>
                <c:pt idx="15">
                  <c:v>16.829999999999998</c:v>
                </c:pt>
                <c:pt idx="16">
                  <c:v>17.391999999999999</c:v>
                </c:pt>
                <c:pt idx="17">
                  <c:v>16.227</c:v>
                </c:pt>
                <c:pt idx="18">
                  <c:v>17.056999999999999</c:v>
                </c:pt>
                <c:pt idx="19">
                  <c:v>17.704999999999998</c:v>
                </c:pt>
                <c:pt idx="20">
                  <c:v>14.615</c:v>
                </c:pt>
                <c:pt idx="21">
                  <c:v>14.172000000000001</c:v>
                </c:pt>
                <c:pt idx="22">
                  <c:v>16.777000000000001</c:v>
                </c:pt>
                <c:pt idx="23">
                  <c:v>17.878</c:v>
                </c:pt>
                <c:pt idx="24">
                  <c:v>15.356999999999999</c:v>
                </c:pt>
                <c:pt idx="25">
                  <c:v>16.077999999999999</c:v>
                </c:pt>
                <c:pt idx="26">
                  <c:v>16.196999999999999</c:v>
                </c:pt>
                <c:pt idx="27">
                  <c:v>15.061999999999999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2021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28"/>
                <c:pt idx="0">
                  <c:v>14.712</c:v>
                </c:pt>
                <c:pt idx="1">
                  <c:v>14.132</c:v>
                </c:pt>
                <c:pt idx="2">
                  <c:v>13.499000000000001</c:v>
                </c:pt>
                <c:pt idx="3">
                  <c:v>12.231999999999999</c:v>
                </c:pt>
                <c:pt idx="4">
                  <c:v>11.891</c:v>
                </c:pt>
                <c:pt idx="5">
                  <c:v>11.157</c:v>
                </c:pt>
                <c:pt idx="6">
                  <c:v>9.7370000000000001</c:v>
                </c:pt>
                <c:pt idx="7">
                  <c:v>11.223000000000001</c:v>
                </c:pt>
                <c:pt idx="8">
                  <c:v>10.726000000000001</c:v>
                </c:pt>
                <c:pt idx="9">
                  <c:v>12.016999999999999</c:v>
                </c:pt>
                <c:pt idx="10">
                  <c:v>12.638999999999999</c:v>
                </c:pt>
                <c:pt idx="11">
                  <c:v>12.965999999999999</c:v>
                </c:pt>
                <c:pt idx="12">
                  <c:v>12.246</c:v>
                </c:pt>
                <c:pt idx="13">
                  <c:v>11.443</c:v>
                </c:pt>
                <c:pt idx="14">
                  <c:v>12.404999999999999</c:v>
                </c:pt>
                <c:pt idx="15">
                  <c:v>11.951000000000001</c:v>
                </c:pt>
                <c:pt idx="16">
                  <c:v>11.888999999999999</c:v>
                </c:pt>
                <c:pt idx="17">
                  <c:v>11.743</c:v>
                </c:pt>
                <c:pt idx="18">
                  <c:v>12.032</c:v>
                </c:pt>
                <c:pt idx="19">
                  <c:v>13.117000000000001</c:v>
                </c:pt>
                <c:pt idx="20">
                  <c:v>11.24</c:v>
                </c:pt>
                <c:pt idx="21">
                  <c:v>10.446999999999999</c:v>
                </c:pt>
                <c:pt idx="22">
                  <c:v>11.903</c:v>
                </c:pt>
                <c:pt idx="23">
                  <c:v>13.374000000000001</c:v>
                </c:pt>
                <c:pt idx="24">
                  <c:v>12.01</c:v>
                </c:pt>
                <c:pt idx="25">
                  <c:v>12.46</c:v>
                </c:pt>
                <c:pt idx="26">
                  <c:v>11.813000000000001</c:v>
                </c:pt>
                <c:pt idx="27">
                  <c:v>11.071999999999999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2021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28"/>
                <c:pt idx="0">
                  <c:v>11.23</c:v>
                </c:pt>
                <c:pt idx="1">
                  <c:v>9.9949999999999992</c:v>
                </c:pt>
                <c:pt idx="2">
                  <c:v>9.7929999999999993</c:v>
                </c:pt>
                <c:pt idx="3">
                  <c:v>9.1969999999999992</c:v>
                </c:pt>
                <c:pt idx="4">
                  <c:v>8.9559999999999995</c:v>
                </c:pt>
                <c:pt idx="5">
                  <c:v>8.16</c:v>
                </c:pt>
                <c:pt idx="6">
                  <c:v>6.4530000000000003</c:v>
                </c:pt>
                <c:pt idx="7">
                  <c:v>8.3510000000000009</c:v>
                </c:pt>
                <c:pt idx="8">
                  <c:v>7.9080000000000004</c:v>
                </c:pt>
                <c:pt idx="9">
                  <c:v>8.3460000000000001</c:v>
                </c:pt>
                <c:pt idx="10">
                  <c:v>8.1579999999999995</c:v>
                </c:pt>
                <c:pt idx="11">
                  <c:v>9.2850000000000001</c:v>
                </c:pt>
                <c:pt idx="12">
                  <c:v>7.4029999999999996</c:v>
                </c:pt>
                <c:pt idx="13">
                  <c:v>6.2679999999999998</c:v>
                </c:pt>
                <c:pt idx="14">
                  <c:v>8.5429999999999993</c:v>
                </c:pt>
                <c:pt idx="15">
                  <c:v>7.0709999999999997</c:v>
                </c:pt>
                <c:pt idx="16">
                  <c:v>6.3860000000000001</c:v>
                </c:pt>
                <c:pt idx="17">
                  <c:v>7.2590000000000003</c:v>
                </c:pt>
                <c:pt idx="18">
                  <c:v>7.0069999999999997</c:v>
                </c:pt>
                <c:pt idx="19">
                  <c:v>8.5280000000000005</c:v>
                </c:pt>
                <c:pt idx="20">
                  <c:v>7.8650000000000002</c:v>
                </c:pt>
                <c:pt idx="21">
                  <c:v>6.7220000000000004</c:v>
                </c:pt>
                <c:pt idx="22">
                  <c:v>7.0279999999999996</c:v>
                </c:pt>
                <c:pt idx="23">
                  <c:v>8.8699999999999992</c:v>
                </c:pt>
                <c:pt idx="24">
                  <c:v>8.6620000000000008</c:v>
                </c:pt>
                <c:pt idx="25">
                  <c:v>8.843</c:v>
                </c:pt>
                <c:pt idx="26">
                  <c:v>7.43</c:v>
                </c:pt>
                <c:pt idx="27">
                  <c:v>7.0819999999999999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2020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28"/>
                <c:pt idx="0">
                  <c:v>15.67</c:v>
                </c:pt>
                <c:pt idx="1">
                  <c:v>15.705</c:v>
                </c:pt>
                <c:pt idx="2">
                  <c:v>15.840999999999999</c:v>
                </c:pt>
                <c:pt idx="3">
                  <c:v>13.823</c:v>
                </c:pt>
                <c:pt idx="4">
                  <c:v>10.526999999999999</c:v>
                </c:pt>
                <c:pt idx="5">
                  <c:v>10.285</c:v>
                </c:pt>
                <c:pt idx="6">
                  <c:v>10.91</c:v>
                </c:pt>
                <c:pt idx="7">
                  <c:v>10.678000000000001</c:v>
                </c:pt>
                <c:pt idx="8">
                  <c:v>11.638</c:v>
                </c:pt>
                <c:pt idx="9">
                  <c:v>14.374000000000001</c:v>
                </c:pt>
                <c:pt idx="10">
                  <c:v>13.228</c:v>
                </c:pt>
                <c:pt idx="11">
                  <c:v>12.423</c:v>
                </c:pt>
                <c:pt idx="12">
                  <c:v>13.302</c:v>
                </c:pt>
                <c:pt idx="13">
                  <c:v>12.462</c:v>
                </c:pt>
                <c:pt idx="14">
                  <c:v>12.065</c:v>
                </c:pt>
                <c:pt idx="15">
                  <c:v>13.47</c:v>
                </c:pt>
                <c:pt idx="16">
                  <c:v>12.294</c:v>
                </c:pt>
                <c:pt idx="17">
                  <c:v>11.023</c:v>
                </c:pt>
                <c:pt idx="18">
                  <c:v>10.757</c:v>
                </c:pt>
                <c:pt idx="19">
                  <c:v>10.789</c:v>
                </c:pt>
                <c:pt idx="20">
                  <c:v>11.742000000000001</c:v>
                </c:pt>
                <c:pt idx="21">
                  <c:v>12.074999999999999</c:v>
                </c:pt>
                <c:pt idx="22">
                  <c:v>12.646000000000001</c:v>
                </c:pt>
                <c:pt idx="23">
                  <c:v>12.807</c:v>
                </c:pt>
                <c:pt idx="24">
                  <c:v>12.707000000000001</c:v>
                </c:pt>
                <c:pt idx="25">
                  <c:v>12.44</c:v>
                </c:pt>
                <c:pt idx="26">
                  <c:v>13.452</c:v>
                </c:pt>
                <c:pt idx="27">
                  <c:v>13.815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  <c:max val="2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20154.629677354002</c:v>
                </c:pt>
                <c:pt idx="1">
                  <c:v>20726.895805251999</c:v>
                </c:pt>
                <c:pt idx="2">
                  <c:v>19514.052023056</c:v>
                </c:pt>
                <c:pt idx="3">
                  <c:v>19899.136009188001</c:v>
                </c:pt>
                <c:pt idx="4">
                  <c:v>19970.835457706002</c:v>
                </c:pt>
                <c:pt idx="5">
                  <c:v>22701.204090208001</c:v>
                </c:pt>
                <c:pt idx="6">
                  <c:v>21177.253561983998</c:v>
                </c:pt>
                <c:pt idx="7">
                  <c:v>19936.18443252</c:v>
                </c:pt>
                <c:pt idx="8">
                  <c:v>20155.46354927</c:v>
                </c:pt>
                <c:pt idx="9">
                  <c:v>20817.226544469999</c:v>
                </c:pt>
                <c:pt idx="10">
                  <c:v>20907.164036049999</c:v>
                </c:pt>
                <c:pt idx="11">
                  <c:v>22577.217376982</c:v>
                </c:pt>
                <c:pt idx="12">
                  <c:v>19840.085661852001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19840.085661852001</c:v>
                </c:pt>
                <c:pt idx="1">
                  <c:v>19804.184770357999</c:v>
                </c:pt>
                <c:pt idx="2">
                  <c:v>16158.814860384</c:v>
                </c:pt>
                <c:pt idx="3">
                  <c:v>17362.423732903</c:v>
                </c:pt>
                <c:pt idx="4">
                  <c:v>18353.266600046001</c:v>
                </c:pt>
                <c:pt idx="5">
                  <c:v>21941.099715193999</c:v>
                </c:pt>
                <c:pt idx="6">
                  <c:v>20739.942271404001</c:v>
                </c:pt>
                <c:pt idx="7">
                  <c:v>19375.491099671999</c:v>
                </c:pt>
                <c:pt idx="8">
                  <c:v>19586.359679091998</c:v>
                </c:pt>
                <c:pt idx="9">
                  <c:v>19585.897864158</c:v>
                </c:pt>
                <c:pt idx="10">
                  <c:v>21200.287010446002</c:v>
                </c:pt>
                <c:pt idx="11">
                  <c:v>22705.774442589998</c:v>
                </c:pt>
                <c:pt idx="12">
                  <c:v>19192.438319913999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DB-4560-83DF-BA547A88254B}"/>
                </c:ext>
              </c:extLst>
            </c:dLbl>
            <c:dLbl>
              <c:idx val="3"/>
              <c:layout>
                <c:manualLayout>
                  <c:x val="-0.100813008130081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DB-4560-83DF-BA547A8825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2020 </c:v>
                </c:pt>
                <c:pt idx="3">
                  <c:v>2021 </c:v>
                </c:pt>
                <c:pt idx="4">
                  <c:v>feb-21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38972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2020 </c:v>
                </c:pt>
                <c:pt idx="3">
                  <c:v>2021 </c:v>
                </c:pt>
                <c:pt idx="4">
                  <c:v>feb-21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40423</c:v>
                </c:pt>
                <c:pt idx="3">
                  <c:v>42225</c:v>
                </c:pt>
                <c:pt idx="4">
                  <c:v>36761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28"/>
                <c:pt idx="0">
                  <c:v>690.43161812599999</c:v>
                </c:pt>
                <c:pt idx="1">
                  <c:v>707.86969834399997</c:v>
                </c:pt>
                <c:pt idx="2">
                  <c:v>708.67457677599998</c:v>
                </c:pt>
                <c:pt idx="3">
                  <c:v>706.45302079999999</c:v>
                </c:pt>
                <c:pt idx="4">
                  <c:v>706.54349669400005</c:v>
                </c:pt>
                <c:pt idx="5">
                  <c:v>639.68433435999998</c:v>
                </c:pt>
                <c:pt idx="6">
                  <c:v>602.71842016000005</c:v>
                </c:pt>
                <c:pt idx="7">
                  <c:v>721.43510368</c:v>
                </c:pt>
                <c:pt idx="8">
                  <c:v>753.02241914399997</c:v>
                </c:pt>
                <c:pt idx="9">
                  <c:v>731.59348950399999</c:v>
                </c:pt>
                <c:pt idx="10">
                  <c:v>721.82864283000004</c:v>
                </c:pt>
                <c:pt idx="11">
                  <c:v>708.65876397</c:v>
                </c:pt>
                <c:pt idx="12">
                  <c:v>629.79013328799999</c:v>
                </c:pt>
                <c:pt idx="13">
                  <c:v>594.30128224999999</c:v>
                </c:pt>
                <c:pt idx="14">
                  <c:v>706.69498880399999</c:v>
                </c:pt>
                <c:pt idx="15">
                  <c:v>715.33148446799999</c:v>
                </c:pt>
                <c:pt idx="16">
                  <c:v>715.94931099999997</c:v>
                </c:pt>
                <c:pt idx="17">
                  <c:v>718.85082100800003</c:v>
                </c:pt>
                <c:pt idx="18">
                  <c:v>713.544874918</c:v>
                </c:pt>
                <c:pt idx="19">
                  <c:v>634.774738738</c:v>
                </c:pt>
                <c:pt idx="20">
                  <c:v>605.51199800799998</c:v>
                </c:pt>
                <c:pt idx="21">
                  <c:v>707.05460939199997</c:v>
                </c:pt>
                <c:pt idx="22">
                  <c:v>714.38901051200003</c:v>
                </c:pt>
                <c:pt idx="23">
                  <c:v>710.87982669600001</c:v>
                </c:pt>
                <c:pt idx="24">
                  <c:v>708.47136699999999</c:v>
                </c:pt>
                <c:pt idx="25">
                  <c:v>703.37944014200002</c:v>
                </c:pt>
                <c:pt idx="26">
                  <c:v>626.71838251999998</c:v>
                </c:pt>
                <c:pt idx="27">
                  <c:v>587.88246678200005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28"/>
                <c:pt idx="0">
                  <c:v>33662.968000000001</c:v>
                </c:pt>
                <c:pt idx="1">
                  <c:v>33912.178</c:v>
                </c:pt>
                <c:pt idx="2">
                  <c:v>33862.570504000003</c:v>
                </c:pt>
                <c:pt idx="3">
                  <c:v>33719.067887999998</c:v>
                </c:pt>
                <c:pt idx="4">
                  <c:v>33319.977919999998</c:v>
                </c:pt>
                <c:pt idx="5">
                  <c:v>30225.151999999998</c:v>
                </c:pt>
                <c:pt idx="6">
                  <c:v>30605.828000000001</c:v>
                </c:pt>
                <c:pt idx="7">
                  <c:v>35157.213000000003</c:v>
                </c:pt>
                <c:pt idx="8">
                  <c:v>36148.847999999998</c:v>
                </c:pt>
                <c:pt idx="9">
                  <c:v>34686.245999999999</c:v>
                </c:pt>
                <c:pt idx="10">
                  <c:v>34229.917999999998</c:v>
                </c:pt>
                <c:pt idx="11">
                  <c:v>33587.598319999997</c:v>
                </c:pt>
                <c:pt idx="12">
                  <c:v>29761.342000000001</c:v>
                </c:pt>
                <c:pt idx="13">
                  <c:v>29594.86146</c:v>
                </c:pt>
                <c:pt idx="14">
                  <c:v>34449.807000000001</c:v>
                </c:pt>
                <c:pt idx="15">
                  <c:v>34176.974000000002</c:v>
                </c:pt>
                <c:pt idx="16">
                  <c:v>34594.803</c:v>
                </c:pt>
                <c:pt idx="17">
                  <c:v>34367.097999999998</c:v>
                </c:pt>
                <c:pt idx="18">
                  <c:v>33980.425000000003</c:v>
                </c:pt>
                <c:pt idx="19">
                  <c:v>29792.418529999999</c:v>
                </c:pt>
                <c:pt idx="20">
                  <c:v>30191.766</c:v>
                </c:pt>
                <c:pt idx="21">
                  <c:v>34383.904999999999</c:v>
                </c:pt>
                <c:pt idx="22">
                  <c:v>34253.705999999998</c:v>
                </c:pt>
                <c:pt idx="23">
                  <c:v>34143.445511999998</c:v>
                </c:pt>
                <c:pt idx="24">
                  <c:v>34015.887000000002</c:v>
                </c:pt>
                <c:pt idx="25">
                  <c:v>33420.868999999999</c:v>
                </c:pt>
                <c:pt idx="26">
                  <c:v>29826.092000000001</c:v>
                </c:pt>
                <c:pt idx="27">
                  <c:v>29427.86852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0.22836</cdr:x>
      <cdr:y>0.29985</cdr:y>
    </cdr:from>
    <cdr:to>
      <cdr:x>0.39323</cdr:x>
      <cdr:y>0.3817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9630" y="873968"/>
          <a:ext cx="1162086" cy="23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0.66757</cdr:x>
      <cdr:y>0.63295</cdr:y>
    </cdr:from>
    <cdr:to>
      <cdr:x>0.82162</cdr:x>
      <cdr:y>0.72376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379" y="1844832"/>
          <a:ext cx="1085821" cy="264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30 julio (13:54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20 enero (20:22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8 enero (14:05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26" y="525453"/>
          <a:ext cx="1637276" cy="179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9 febrero (13:28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0.16829</cdr:x>
      <cdr:y>0.38111</cdr:y>
    </cdr:from>
    <cdr:to>
      <cdr:x>0.46829</cdr:x>
      <cdr:y>0.45277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657224" y="1114426"/>
          <a:ext cx="1171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B97D4C1-8004-4A0C-8FF7-0D0D5EA19C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/>
            <a:t> </a:t>
          </a:fld>
          <a:endParaRPr lang="es-ES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Febrero 2021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198</v>
      </c>
    </row>
    <row r="2" spans="1:2">
      <c r="A2" t="s">
        <v>193</v>
      </c>
    </row>
    <row r="3" spans="1:2">
      <c r="A3" t="s">
        <v>188</v>
      </c>
    </row>
    <row r="4" spans="1:2">
      <c r="A4" t="s">
        <v>189</v>
      </c>
    </row>
    <row r="5" spans="1:2">
      <c r="A5" t="s">
        <v>192</v>
      </c>
    </row>
    <row r="6" spans="1:2">
      <c r="A6" t="s">
        <v>197</v>
      </c>
    </row>
    <row r="7" spans="1:2">
      <c r="A7" t="s">
        <v>191</v>
      </c>
    </row>
    <row r="8" spans="1:2">
      <c r="A8" t="s">
        <v>158</v>
      </c>
    </row>
    <row r="9" spans="1:2">
      <c r="A9" t="s">
        <v>195</v>
      </c>
    </row>
    <row r="10" spans="1:2">
      <c r="A10" t="s">
        <v>159</v>
      </c>
    </row>
    <row r="11" spans="1:2">
      <c r="A11" t="s">
        <v>160</v>
      </c>
    </row>
    <row r="12" spans="1:2">
      <c r="A12" t="s">
        <v>199</v>
      </c>
    </row>
    <row r="13" spans="1:2">
      <c r="A13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Febrero 2021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Febrero 2021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21/20</v>
      </c>
      <c r="H8" s="42" t="s">
        <v>3</v>
      </c>
      <c r="I8" s="45" t="str">
        <f>G8</f>
        <v>% 21/20</v>
      </c>
      <c r="J8" s="42" t="s">
        <v>3</v>
      </c>
      <c r="K8" s="45" t="str">
        <f>G8</f>
        <v>% 21/20</v>
      </c>
    </row>
    <row r="9" spans="3:12">
      <c r="C9" s="37"/>
      <c r="E9" s="30" t="s">
        <v>4</v>
      </c>
      <c r="F9" s="31">
        <f>VLOOKUP("Demanda transporte (b.c.)",Dat_01!A4:J29,2,FALSE)/1000</f>
        <v>19192.438319913999</v>
      </c>
      <c r="G9" s="47">
        <f>VLOOKUP("Demanda transporte (b.c.)",Dat_01!A4:J29,4,FALSE)*100</f>
        <v>-3.2643374299999999</v>
      </c>
      <c r="H9" s="31">
        <f>VLOOKUP("Demanda transporte (b.c.)",Dat_01!A4:J29,5,FALSE)/1000</f>
        <v>41898.212762503994</v>
      </c>
      <c r="I9" s="47">
        <f>VLOOKUP("Demanda transporte (b.c.)",Dat_01!A4:J29,7,FALSE)*100</f>
        <v>-1.22377011</v>
      </c>
      <c r="J9" s="31">
        <f>VLOOKUP("Demanda transporte (b.c.)",Dat_01!A4:J29,8,FALSE)/1000</f>
        <v>236005.98036616098</v>
      </c>
      <c r="K9" s="47">
        <f>VLOOKUP("Demanda transporte (b.c.)",Dat_01!A4:J29,10,FALSE)*100</f>
        <v>-4.92168414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0.34599999999999997</v>
      </c>
      <c r="H12" s="43"/>
      <c r="I12" s="43">
        <f>Dat_01!H45*100</f>
        <v>-0.66499999999999992</v>
      </c>
      <c r="J12" s="43"/>
      <c r="K12" s="43">
        <f>Dat_01!L45*100</f>
        <v>-0.10300000000000001</v>
      </c>
    </row>
    <row r="13" spans="3:12">
      <c r="E13" s="34" t="s">
        <v>26</v>
      </c>
      <c r="F13" s="33"/>
      <c r="G13" s="43">
        <f>Dat_01!E45*100</f>
        <v>1.43</v>
      </c>
      <c r="H13" s="43"/>
      <c r="I13" s="43">
        <f>Dat_01!I45*100</f>
        <v>1.66</v>
      </c>
      <c r="J13" s="43"/>
      <c r="K13" s="43">
        <f>Dat_01!M45*100</f>
        <v>0.49</v>
      </c>
    </row>
    <row r="14" spans="3:12">
      <c r="E14" s="35" t="s">
        <v>5</v>
      </c>
      <c r="F14" s="36"/>
      <c r="G14" s="44">
        <f>Dat_01!F45*100</f>
        <v>-5.04</v>
      </c>
      <c r="H14" s="44"/>
      <c r="I14" s="44">
        <f>Dat_01!J45*100</f>
        <v>-2.2190000000000003</v>
      </c>
      <c r="J14" s="44"/>
      <c r="K14" s="44">
        <f>Dat_01!N45*100</f>
        <v>-5.3090000000000002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Febrero 2021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105</v>
      </c>
      <c r="E7" s="9"/>
    </row>
    <row r="8" spans="3:11">
      <c r="C8" s="134"/>
      <c r="E8" s="9"/>
      <c r="I8" t="s">
        <v>76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Febrero 2021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Febrero 2021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Febrero 2021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Febrero 2021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76" workbookViewId="0">
      <selection activeCell="B98" sqref="B98:D100"/>
    </sheetView>
  </sheetViews>
  <sheetFormatPr baseColWidth="10" defaultColWidth="11.42578125" defaultRowHeight="11.25" customHeight="1"/>
  <cols>
    <col min="1" max="1" width="2.7109375" style="95" customWidth="1"/>
    <col min="2" max="2" width="16.5703125" style="95" customWidth="1"/>
    <col min="3" max="5" width="11.42578125" style="95"/>
    <col min="6" max="7" width="22.7109375" style="95" customWidth="1"/>
    <col min="8" max="16384" width="11.42578125" style="95"/>
  </cols>
  <sheetData>
    <row r="1" spans="1:16" s="91" customFormat="1" ht="21" customHeight="1">
      <c r="D1" s="92"/>
      <c r="G1" s="18" t="s">
        <v>6</v>
      </c>
    </row>
    <row r="2" spans="1:16" s="91" customFormat="1" ht="15" customHeight="1">
      <c r="D2" s="92"/>
      <c r="G2" s="38" t="str">
        <f>Dat_01!A2</f>
        <v>Febrero 2021</v>
      </c>
    </row>
    <row r="3" spans="1:16" s="91" customFormat="1" ht="20.25" customHeight="1">
      <c r="B3" s="29" t="s">
        <v>30</v>
      </c>
      <c r="D3" s="92"/>
    </row>
    <row r="5" spans="1:16" ht="11.25" customHeight="1">
      <c r="A5" s="93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febrero</v>
      </c>
      <c r="B5" s="94" t="s">
        <v>77</v>
      </c>
    </row>
    <row r="6" spans="1:16" ht="15">
      <c r="A6" s="96">
        <f>YEAR(B7)-1</f>
        <v>2020</v>
      </c>
      <c r="B6" s="97"/>
      <c r="C6" s="97" t="s">
        <v>78</v>
      </c>
      <c r="D6" s="97" t="s">
        <v>79</v>
      </c>
      <c r="E6" s="97" t="s">
        <v>80</v>
      </c>
      <c r="F6" s="98" t="s">
        <v>81</v>
      </c>
      <c r="G6" s="98" t="s">
        <v>82</v>
      </c>
      <c r="H6" s="97" t="s">
        <v>83</v>
      </c>
    </row>
    <row r="7" spans="1:16" ht="11.25" customHeight="1">
      <c r="A7" s="93">
        <v>1</v>
      </c>
      <c r="B7" s="99" t="str">
        <f>Dat_01!A52</f>
        <v>01/02/2021</v>
      </c>
      <c r="C7" s="100">
        <f>Dat_01!B52</f>
        <v>18.193000000000001</v>
      </c>
      <c r="D7" s="100">
        <f>Dat_01!C52</f>
        <v>14.712</v>
      </c>
      <c r="E7" s="100">
        <f>Dat_01!D52</f>
        <v>11.23</v>
      </c>
      <c r="F7" s="100">
        <f>Dat_01!H52</f>
        <v>5.1873684211000004</v>
      </c>
      <c r="G7" s="100">
        <f>Dat_01!G52</f>
        <v>13.7783684211</v>
      </c>
      <c r="H7" s="100">
        <f>Dat_01!E52</f>
        <v>15.67</v>
      </c>
    </row>
    <row r="8" spans="1:16" ht="11.25" customHeight="1">
      <c r="A8" s="93">
        <v>2</v>
      </c>
      <c r="B8" s="99" t="str">
        <f>Dat_01!A53</f>
        <v>02/02/2021</v>
      </c>
      <c r="C8" s="100">
        <f>Dat_01!B53</f>
        <v>18.268000000000001</v>
      </c>
      <c r="D8" s="100">
        <f>Dat_01!C53</f>
        <v>14.132</v>
      </c>
      <c r="E8" s="100">
        <f>Dat_01!D53</f>
        <v>9.9949999999999992</v>
      </c>
      <c r="F8" s="100">
        <f>Dat_01!H53</f>
        <v>4.9009999999999998</v>
      </c>
      <c r="G8" s="100">
        <f>Dat_01!G53</f>
        <v>13.208578947399999</v>
      </c>
      <c r="H8" s="100">
        <f>Dat_01!E53</f>
        <v>15.705</v>
      </c>
      <c r="J8" s="118"/>
      <c r="K8" s="118"/>
      <c r="L8" s="118"/>
      <c r="M8" s="118"/>
      <c r="N8" s="118"/>
      <c r="O8" s="118"/>
      <c r="P8" s="118"/>
    </row>
    <row r="9" spans="1:16" ht="11.25" customHeight="1">
      <c r="A9" s="93">
        <v>3</v>
      </c>
      <c r="B9" s="99" t="str">
        <f>Dat_01!A54</f>
        <v>03/02/2021</v>
      </c>
      <c r="C9" s="100">
        <f>Dat_01!B54</f>
        <v>17.204999999999998</v>
      </c>
      <c r="D9" s="100">
        <f>Dat_01!C54</f>
        <v>13.499000000000001</v>
      </c>
      <c r="E9" s="100">
        <f>Dat_01!D54</f>
        <v>9.7929999999999993</v>
      </c>
      <c r="F9" s="100">
        <f>Dat_01!H54</f>
        <v>4.5062105263000003</v>
      </c>
      <c r="G9" s="100">
        <f>Dat_01!G54</f>
        <v>13.351315789499999</v>
      </c>
      <c r="H9" s="100">
        <f>Dat_01!E54</f>
        <v>15.840999999999999</v>
      </c>
      <c r="J9" s="118"/>
      <c r="K9" s="118"/>
      <c r="L9" s="118"/>
      <c r="M9" s="118"/>
      <c r="N9" s="118"/>
      <c r="O9" s="118"/>
      <c r="P9" s="118"/>
    </row>
    <row r="10" spans="1:16" ht="11.25" customHeight="1">
      <c r="A10" s="93">
        <v>4</v>
      </c>
      <c r="B10" s="99" t="str">
        <f>Dat_01!A55</f>
        <v>04/02/2021</v>
      </c>
      <c r="C10" s="100">
        <f>Dat_01!B55</f>
        <v>15.266999999999999</v>
      </c>
      <c r="D10" s="100">
        <f>Dat_01!C55</f>
        <v>12.231999999999999</v>
      </c>
      <c r="E10" s="100">
        <f>Dat_01!D55</f>
        <v>9.1969999999999992</v>
      </c>
      <c r="F10" s="100">
        <f>Dat_01!H55</f>
        <v>5.1596842105</v>
      </c>
      <c r="G10" s="100">
        <f>Dat_01!G55</f>
        <v>13.3959473684</v>
      </c>
      <c r="H10" s="100">
        <f>Dat_01!E55</f>
        <v>13.823</v>
      </c>
      <c r="J10" s="118"/>
      <c r="K10" s="118"/>
      <c r="L10" s="118"/>
      <c r="M10" s="118"/>
      <c r="N10" s="118"/>
      <c r="O10" s="118"/>
      <c r="P10" s="118"/>
    </row>
    <row r="11" spans="1:16" ht="11.25" customHeight="1">
      <c r="A11" s="93">
        <v>5</v>
      </c>
      <c r="B11" s="99" t="str">
        <f>Dat_01!A56</f>
        <v>05/02/2021</v>
      </c>
      <c r="C11" s="100">
        <f>Dat_01!B56</f>
        <v>14.824999999999999</v>
      </c>
      <c r="D11" s="100">
        <f>Dat_01!C56</f>
        <v>11.891</v>
      </c>
      <c r="E11" s="100">
        <f>Dat_01!D56</f>
        <v>8.9559999999999995</v>
      </c>
      <c r="F11" s="100">
        <f>Dat_01!H56</f>
        <v>5.3520000000000003</v>
      </c>
      <c r="G11" s="100">
        <f>Dat_01!G56</f>
        <v>13.823</v>
      </c>
      <c r="H11" s="100">
        <f>Dat_01!E56</f>
        <v>10.526999999999999</v>
      </c>
      <c r="J11" s="118"/>
      <c r="K11" s="118"/>
      <c r="L11" s="118"/>
      <c r="M11" s="118"/>
      <c r="N11" s="118"/>
      <c r="O11" s="118"/>
      <c r="P11" s="118"/>
    </row>
    <row r="12" spans="1:16" ht="11.25" customHeight="1">
      <c r="A12" s="93">
        <v>6</v>
      </c>
      <c r="B12" s="99" t="str">
        <f>Dat_01!A57</f>
        <v>06/02/2021</v>
      </c>
      <c r="C12" s="100">
        <f>Dat_01!B57</f>
        <v>14.154999999999999</v>
      </c>
      <c r="D12" s="100">
        <f>Dat_01!C57</f>
        <v>11.157</v>
      </c>
      <c r="E12" s="100">
        <f>Dat_01!D57</f>
        <v>8.16</v>
      </c>
      <c r="F12" s="100">
        <f>Dat_01!H57</f>
        <v>5.3527894736999997</v>
      </c>
      <c r="G12" s="100">
        <f>Dat_01!G57</f>
        <v>13.650947368400001</v>
      </c>
      <c r="H12" s="100">
        <f>Dat_01!E57</f>
        <v>10.285</v>
      </c>
      <c r="J12" s="118"/>
      <c r="K12" s="118"/>
      <c r="L12" s="118"/>
      <c r="M12" s="118"/>
      <c r="N12" s="118"/>
      <c r="O12" s="118"/>
      <c r="P12" s="118"/>
    </row>
    <row r="13" spans="1:16" ht="11.25" customHeight="1">
      <c r="A13" s="93">
        <v>7</v>
      </c>
      <c r="B13" s="99" t="str">
        <f>Dat_01!A58</f>
        <v>07/02/2021</v>
      </c>
      <c r="C13" s="100">
        <f>Dat_01!B58</f>
        <v>13.02</v>
      </c>
      <c r="D13" s="100">
        <f>Dat_01!C58</f>
        <v>9.7370000000000001</v>
      </c>
      <c r="E13" s="100">
        <f>Dat_01!D58</f>
        <v>6.4530000000000003</v>
      </c>
      <c r="F13" s="100">
        <f>Dat_01!H58</f>
        <v>5.1833157894999999</v>
      </c>
      <c r="G13" s="100">
        <f>Dat_01!G58</f>
        <v>13.246210526300001</v>
      </c>
      <c r="H13" s="100">
        <f>Dat_01!E58</f>
        <v>10.91</v>
      </c>
      <c r="J13" s="118"/>
      <c r="K13" s="118"/>
      <c r="L13" s="118"/>
      <c r="M13" s="118"/>
      <c r="N13" s="118"/>
      <c r="O13" s="118"/>
      <c r="P13" s="118"/>
    </row>
    <row r="14" spans="1:16" ht="11.25" customHeight="1">
      <c r="A14" s="93">
        <v>8</v>
      </c>
      <c r="B14" s="99" t="str">
        <f>Dat_01!A59</f>
        <v>08/02/2021</v>
      </c>
      <c r="C14" s="100">
        <f>Dat_01!B59</f>
        <v>14.093999999999999</v>
      </c>
      <c r="D14" s="100">
        <f>Dat_01!C59</f>
        <v>11.223000000000001</v>
      </c>
      <c r="E14" s="100">
        <f>Dat_01!D59</f>
        <v>8.3510000000000009</v>
      </c>
      <c r="F14" s="100">
        <f>Dat_01!H59</f>
        <v>4.9028947368000004</v>
      </c>
      <c r="G14" s="100">
        <f>Dat_01!G59</f>
        <v>13.303421052599999</v>
      </c>
      <c r="H14" s="100">
        <f>Dat_01!E59</f>
        <v>10.678000000000001</v>
      </c>
      <c r="J14" s="118"/>
      <c r="K14" s="118"/>
      <c r="L14" s="118"/>
      <c r="M14" s="118"/>
      <c r="N14" s="118"/>
      <c r="O14" s="118"/>
      <c r="P14" s="118"/>
    </row>
    <row r="15" spans="1:16" ht="11.25" customHeight="1">
      <c r="A15" s="93">
        <v>9</v>
      </c>
      <c r="B15" s="99" t="str">
        <f>Dat_01!A60</f>
        <v>09/02/2021</v>
      </c>
      <c r="C15" s="100">
        <f>Dat_01!B60</f>
        <v>13.542999999999999</v>
      </c>
      <c r="D15" s="100">
        <f>Dat_01!C60</f>
        <v>10.726000000000001</v>
      </c>
      <c r="E15" s="100">
        <f>Dat_01!D60</f>
        <v>7.9080000000000004</v>
      </c>
      <c r="F15" s="100">
        <f>Dat_01!H60</f>
        <v>4.5837894736999996</v>
      </c>
      <c r="G15" s="100">
        <f>Dat_01!G60</f>
        <v>13.8961578947</v>
      </c>
      <c r="H15" s="100">
        <f>Dat_01!E60</f>
        <v>11.638</v>
      </c>
      <c r="J15" s="118"/>
      <c r="K15" s="118"/>
      <c r="L15" s="118"/>
      <c r="M15" s="118"/>
      <c r="N15" s="118"/>
      <c r="O15" s="118"/>
      <c r="P15" s="118"/>
    </row>
    <row r="16" spans="1:16" ht="11.25" customHeight="1">
      <c r="A16" s="93">
        <v>10</v>
      </c>
      <c r="B16" s="99" t="str">
        <f>Dat_01!A61</f>
        <v>10/02/2021</v>
      </c>
      <c r="C16" s="100">
        <f>Dat_01!B61</f>
        <v>15.688000000000001</v>
      </c>
      <c r="D16" s="100">
        <f>Dat_01!C61</f>
        <v>12.016999999999999</v>
      </c>
      <c r="E16" s="100">
        <f>Dat_01!D61</f>
        <v>8.3460000000000001</v>
      </c>
      <c r="F16" s="100">
        <f>Dat_01!H61</f>
        <v>5.3081052631999999</v>
      </c>
      <c r="G16" s="100">
        <f>Dat_01!G61</f>
        <v>14.3188421053</v>
      </c>
      <c r="H16" s="100">
        <f>Dat_01!E61</f>
        <v>14.374000000000001</v>
      </c>
      <c r="J16" s="118"/>
      <c r="K16" s="118"/>
      <c r="L16" s="118"/>
      <c r="M16" s="118"/>
      <c r="N16" s="118"/>
      <c r="O16" s="118"/>
      <c r="P16" s="118"/>
    </row>
    <row r="17" spans="1:16" ht="11.25" customHeight="1">
      <c r="A17" s="93">
        <v>11</v>
      </c>
      <c r="B17" s="99" t="str">
        <f>Dat_01!A62</f>
        <v>11/02/2021</v>
      </c>
      <c r="C17" s="100">
        <f>Dat_01!B62</f>
        <v>17.12</v>
      </c>
      <c r="D17" s="100">
        <f>Dat_01!C62</f>
        <v>12.638999999999999</v>
      </c>
      <c r="E17" s="100">
        <f>Dat_01!D62</f>
        <v>8.1579999999999995</v>
      </c>
      <c r="F17" s="100">
        <f>Dat_01!H62</f>
        <v>5.1180526316000003</v>
      </c>
      <c r="G17" s="100">
        <f>Dat_01!G62</f>
        <v>14.110684210500001</v>
      </c>
      <c r="H17" s="100">
        <f>Dat_01!E62</f>
        <v>13.228</v>
      </c>
      <c r="J17" s="118"/>
      <c r="K17" s="118"/>
      <c r="L17" s="118"/>
      <c r="M17" s="118"/>
      <c r="N17" s="118"/>
      <c r="O17" s="118"/>
      <c r="P17" s="118"/>
    </row>
    <row r="18" spans="1:16" ht="11.25" customHeight="1">
      <c r="A18" s="93">
        <v>12</v>
      </c>
      <c r="B18" s="99" t="str">
        <f>Dat_01!A63</f>
        <v>12/02/2021</v>
      </c>
      <c r="C18" s="100">
        <f>Dat_01!B63</f>
        <v>16.646000000000001</v>
      </c>
      <c r="D18" s="100">
        <f>Dat_01!C63</f>
        <v>12.965999999999999</v>
      </c>
      <c r="E18" s="100">
        <f>Dat_01!D63</f>
        <v>9.2850000000000001</v>
      </c>
      <c r="F18" s="100">
        <f>Dat_01!H63</f>
        <v>5.5305789473999996</v>
      </c>
      <c r="G18" s="100">
        <f>Dat_01!G63</f>
        <v>14.1821052632</v>
      </c>
      <c r="H18" s="100">
        <f>Dat_01!E63</f>
        <v>12.423</v>
      </c>
      <c r="J18" s="118"/>
      <c r="K18" s="118"/>
      <c r="L18" s="118"/>
      <c r="M18" s="118"/>
      <c r="N18" s="118"/>
      <c r="O18" s="118"/>
      <c r="P18" s="118"/>
    </row>
    <row r="19" spans="1:16" ht="11.25" customHeight="1">
      <c r="A19" s="93">
        <v>13</v>
      </c>
      <c r="B19" s="99" t="str">
        <f>Dat_01!A64</f>
        <v>13/02/2021</v>
      </c>
      <c r="C19" s="100">
        <f>Dat_01!B64</f>
        <v>17.09</v>
      </c>
      <c r="D19" s="100">
        <f>Dat_01!C64</f>
        <v>12.246</v>
      </c>
      <c r="E19" s="100">
        <f>Dat_01!D64</f>
        <v>7.4029999999999996</v>
      </c>
      <c r="F19" s="100">
        <f>Dat_01!H64</f>
        <v>5.3652105263000003</v>
      </c>
      <c r="G19" s="100">
        <f>Dat_01!G64</f>
        <v>14.673368421099999</v>
      </c>
      <c r="H19" s="100">
        <f>Dat_01!E64</f>
        <v>13.302</v>
      </c>
      <c r="J19" s="118"/>
      <c r="K19" s="118"/>
      <c r="L19" s="118"/>
      <c r="M19" s="118"/>
      <c r="N19" s="118"/>
      <c r="O19" s="118"/>
      <c r="P19" s="118"/>
    </row>
    <row r="20" spans="1:16" ht="11.25" customHeight="1">
      <c r="A20" s="93">
        <v>14</v>
      </c>
      <c r="B20" s="99" t="str">
        <f>Dat_01!A65</f>
        <v>14/02/2021</v>
      </c>
      <c r="C20" s="100">
        <f>Dat_01!B65</f>
        <v>16.617000000000001</v>
      </c>
      <c r="D20" s="100">
        <f>Dat_01!C65</f>
        <v>11.443</v>
      </c>
      <c r="E20" s="100">
        <f>Dat_01!D65</f>
        <v>6.2679999999999998</v>
      </c>
      <c r="F20" s="100">
        <f>Dat_01!H65</f>
        <v>5.7301578946999996</v>
      </c>
      <c r="G20" s="100">
        <f>Dat_01!G65</f>
        <v>14.2186315789</v>
      </c>
      <c r="H20" s="100">
        <f>Dat_01!E65</f>
        <v>12.462</v>
      </c>
      <c r="J20" s="118"/>
      <c r="K20" s="118"/>
      <c r="L20" s="118"/>
      <c r="M20" s="118"/>
      <c r="N20" s="118"/>
      <c r="O20" s="118"/>
      <c r="P20" s="118"/>
    </row>
    <row r="21" spans="1:16" ht="11.25" customHeight="1">
      <c r="A21" s="93">
        <v>15</v>
      </c>
      <c r="B21" s="99" t="str">
        <f>Dat_01!A66</f>
        <v>15/02/2021</v>
      </c>
      <c r="C21" s="100">
        <f>Dat_01!B66</f>
        <v>16.266999999999999</v>
      </c>
      <c r="D21" s="100">
        <f>Dat_01!C66</f>
        <v>12.404999999999999</v>
      </c>
      <c r="E21" s="100">
        <f>Dat_01!D66</f>
        <v>8.5429999999999993</v>
      </c>
      <c r="F21" s="100">
        <f>Dat_01!H66</f>
        <v>5.3624210526000002</v>
      </c>
      <c r="G21" s="100">
        <f>Dat_01!G66</f>
        <v>14.1101578947</v>
      </c>
      <c r="H21" s="100">
        <f>Dat_01!E66</f>
        <v>12.065</v>
      </c>
      <c r="J21" s="118"/>
      <c r="K21" s="118"/>
      <c r="L21" s="118"/>
      <c r="M21" s="118"/>
      <c r="N21" s="118"/>
      <c r="O21" s="118"/>
      <c r="P21" s="118"/>
    </row>
    <row r="22" spans="1:16" ht="11.25" customHeight="1">
      <c r="A22" s="93">
        <v>16</v>
      </c>
      <c r="B22" s="99" t="str">
        <f>Dat_01!A67</f>
        <v>16/02/2021</v>
      </c>
      <c r="C22" s="100">
        <f>Dat_01!B67</f>
        <v>16.829999999999998</v>
      </c>
      <c r="D22" s="100">
        <f>Dat_01!C67</f>
        <v>11.951000000000001</v>
      </c>
      <c r="E22" s="100">
        <f>Dat_01!D67</f>
        <v>7.0709999999999997</v>
      </c>
      <c r="F22" s="100">
        <f>Dat_01!H67</f>
        <v>5.1941052632</v>
      </c>
      <c r="G22" s="100">
        <f>Dat_01!G67</f>
        <v>14.194105263200001</v>
      </c>
      <c r="H22" s="100">
        <f>Dat_01!E67</f>
        <v>13.47</v>
      </c>
      <c r="J22" s="118"/>
      <c r="K22" s="118"/>
      <c r="L22" s="118"/>
      <c r="M22" s="118"/>
      <c r="N22" s="118"/>
      <c r="O22" s="118"/>
      <c r="P22" s="118"/>
    </row>
    <row r="23" spans="1:16" ht="11.25" customHeight="1">
      <c r="A23" s="93">
        <v>17</v>
      </c>
      <c r="B23" s="99" t="str">
        <f>Dat_01!A68</f>
        <v>17/02/2021</v>
      </c>
      <c r="C23" s="100">
        <f>Dat_01!B68</f>
        <v>17.391999999999999</v>
      </c>
      <c r="D23" s="100">
        <f>Dat_01!C68</f>
        <v>11.888999999999999</v>
      </c>
      <c r="E23" s="100">
        <f>Dat_01!D68</f>
        <v>6.3860000000000001</v>
      </c>
      <c r="F23" s="100">
        <f>Dat_01!H68</f>
        <v>4.7988421053000003</v>
      </c>
      <c r="G23" s="100">
        <f>Dat_01!G68</f>
        <v>13.4434210526</v>
      </c>
      <c r="H23" s="100">
        <f>Dat_01!E68</f>
        <v>12.294</v>
      </c>
      <c r="J23" s="118"/>
      <c r="K23" s="118"/>
      <c r="L23" s="118"/>
      <c r="M23" s="118"/>
      <c r="N23" s="118"/>
      <c r="O23" s="118"/>
      <c r="P23" s="118"/>
    </row>
    <row r="24" spans="1:16" ht="11.25" customHeight="1">
      <c r="A24" s="93">
        <v>18</v>
      </c>
      <c r="B24" s="99" t="str">
        <f>Dat_01!A69</f>
        <v>18/02/2021</v>
      </c>
      <c r="C24" s="100">
        <f>Dat_01!B69</f>
        <v>16.227</v>
      </c>
      <c r="D24" s="100">
        <f>Dat_01!C69</f>
        <v>11.743</v>
      </c>
      <c r="E24" s="100">
        <f>Dat_01!D69</f>
        <v>7.2590000000000003</v>
      </c>
      <c r="F24" s="100">
        <f>Dat_01!H69</f>
        <v>4.7892631578999998</v>
      </c>
      <c r="G24" s="100">
        <f>Dat_01!G69</f>
        <v>13.2810526316</v>
      </c>
      <c r="H24" s="100">
        <f>Dat_01!E69</f>
        <v>11.023</v>
      </c>
      <c r="J24" s="118"/>
      <c r="K24" s="118"/>
      <c r="L24" s="118"/>
      <c r="M24" s="118"/>
      <c r="N24" s="118"/>
      <c r="O24" s="118"/>
      <c r="P24" s="118"/>
    </row>
    <row r="25" spans="1:16" ht="11.25" customHeight="1">
      <c r="A25" s="93">
        <v>19</v>
      </c>
      <c r="B25" s="99" t="str">
        <f>Dat_01!A70</f>
        <v>19/02/2021</v>
      </c>
      <c r="C25" s="100">
        <f>Dat_01!B70</f>
        <v>17.056999999999999</v>
      </c>
      <c r="D25" s="100">
        <f>Dat_01!C70</f>
        <v>12.032</v>
      </c>
      <c r="E25" s="100">
        <f>Dat_01!D70</f>
        <v>7.0069999999999997</v>
      </c>
      <c r="F25" s="100">
        <f>Dat_01!H70</f>
        <v>4.9991052631999997</v>
      </c>
      <c r="G25" s="100">
        <f>Dat_01!G70</f>
        <v>13.612</v>
      </c>
      <c r="H25" s="100">
        <f>Dat_01!E70</f>
        <v>10.757</v>
      </c>
      <c r="J25" s="118"/>
      <c r="K25" s="118"/>
      <c r="L25" s="118"/>
      <c r="M25" s="118"/>
      <c r="N25" s="118"/>
      <c r="O25" s="118"/>
      <c r="P25" s="118"/>
    </row>
    <row r="26" spans="1:16" ht="11.25" customHeight="1">
      <c r="A26" s="93">
        <v>20</v>
      </c>
      <c r="B26" s="99" t="str">
        <f>Dat_01!A71</f>
        <v>20/02/2021</v>
      </c>
      <c r="C26" s="100">
        <f>Dat_01!B71</f>
        <v>17.704999999999998</v>
      </c>
      <c r="D26" s="100">
        <f>Dat_01!C71</f>
        <v>13.117000000000001</v>
      </c>
      <c r="E26" s="100">
        <f>Dat_01!D71</f>
        <v>8.5280000000000005</v>
      </c>
      <c r="F26" s="100">
        <f>Dat_01!H71</f>
        <v>4.8141052632000001</v>
      </c>
      <c r="G26" s="100">
        <f>Dat_01!G71</f>
        <v>13.9863684211</v>
      </c>
      <c r="H26" s="100">
        <f>Dat_01!E71</f>
        <v>10.789</v>
      </c>
      <c r="J26" s="118"/>
      <c r="K26" s="118"/>
      <c r="L26" s="118"/>
      <c r="M26" s="118"/>
      <c r="N26" s="118"/>
      <c r="O26" s="118"/>
      <c r="P26" s="118"/>
    </row>
    <row r="27" spans="1:16" ht="11.25" customHeight="1">
      <c r="A27" s="93">
        <v>21</v>
      </c>
      <c r="B27" s="99" t="str">
        <f>Dat_01!A72</f>
        <v>21/02/2021</v>
      </c>
      <c r="C27" s="100">
        <f>Dat_01!B72</f>
        <v>14.615</v>
      </c>
      <c r="D27" s="100">
        <f>Dat_01!C72</f>
        <v>11.24</v>
      </c>
      <c r="E27" s="100">
        <f>Dat_01!D72</f>
        <v>7.8650000000000002</v>
      </c>
      <c r="F27" s="100">
        <f>Dat_01!H72</f>
        <v>5.0700526316000003</v>
      </c>
      <c r="G27" s="100">
        <f>Dat_01!G72</f>
        <v>14.2224210526</v>
      </c>
      <c r="H27" s="100">
        <f>Dat_01!E72</f>
        <v>11.742000000000001</v>
      </c>
      <c r="J27" s="118"/>
      <c r="K27" s="118"/>
      <c r="L27" s="118"/>
      <c r="M27" s="118"/>
      <c r="N27" s="118"/>
      <c r="O27" s="118"/>
      <c r="P27" s="118"/>
    </row>
    <row r="28" spans="1:16" ht="11.25" customHeight="1">
      <c r="A28" s="93">
        <v>22</v>
      </c>
      <c r="B28" s="99" t="str">
        <f>Dat_01!A73</f>
        <v>22/02/2021</v>
      </c>
      <c r="C28" s="100">
        <f>Dat_01!B73</f>
        <v>14.172000000000001</v>
      </c>
      <c r="D28" s="100">
        <f>Dat_01!C73</f>
        <v>10.446999999999999</v>
      </c>
      <c r="E28" s="100">
        <f>Dat_01!D73</f>
        <v>6.7220000000000004</v>
      </c>
      <c r="F28" s="100">
        <f>Dat_01!H73</f>
        <v>4.7055789474000003</v>
      </c>
      <c r="G28" s="100">
        <f>Dat_01!G73</f>
        <v>15.0754736842</v>
      </c>
      <c r="H28" s="100">
        <f>Dat_01!E73</f>
        <v>12.074999999999999</v>
      </c>
      <c r="J28" s="118"/>
      <c r="K28" s="118"/>
      <c r="L28" s="118"/>
      <c r="M28" s="118"/>
      <c r="N28" s="118"/>
      <c r="O28" s="118"/>
      <c r="P28" s="118"/>
    </row>
    <row r="29" spans="1:16" ht="11.25" customHeight="1">
      <c r="A29" s="93">
        <v>23</v>
      </c>
      <c r="B29" s="99" t="str">
        <f>Dat_01!A74</f>
        <v>23/02/2021</v>
      </c>
      <c r="C29" s="100">
        <f>Dat_01!B74</f>
        <v>16.777000000000001</v>
      </c>
      <c r="D29" s="100">
        <f>Dat_01!C74</f>
        <v>11.903</v>
      </c>
      <c r="E29" s="100">
        <f>Dat_01!D74</f>
        <v>7.0279999999999996</v>
      </c>
      <c r="F29" s="100">
        <f>Dat_01!H74</f>
        <v>5.34</v>
      </c>
      <c r="G29" s="100">
        <f>Dat_01!G74</f>
        <v>15.2490526316</v>
      </c>
      <c r="H29" s="100">
        <f>Dat_01!E74</f>
        <v>12.646000000000001</v>
      </c>
      <c r="J29" s="118"/>
      <c r="K29" s="118"/>
      <c r="L29" s="118"/>
      <c r="M29" s="118"/>
      <c r="N29" s="118"/>
      <c r="O29" s="118"/>
      <c r="P29" s="118"/>
    </row>
    <row r="30" spans="1:16" ht="11.25" customHeight="1">
      <c r="A30" s="93">
        <v>24</v>
      </c>
      <c r="B30" s="99" t="str">
        <f>Dat_01!A75</f>
        <v>24/02/2021</v>
      </c>
      <c r="C30" s="100">
        <f>Dat_01!B75</f>
        <v>17.878</v>
      </c>
      <c r="D30" s="100">
        <f>Dat_01!C75</f>
        <v>13.374000000000001</v>
      </c>
      <c r="E30" s="100">
        <f>Dat_01!D75</f>
        <v>8.8699999999999992</v>
      </c>
      <c r="F30" s="100">
        <f>Dat_01!H75</f>
        <v>5.7913684210999996</v>
      </c>
      <c r="G30" s="100">
        <f>Dat_01!G75</f>
        <v>14.155421052599999</v>
      </c>
      <c r="H30" s="100">
        <f>Dat_01!E75</f>
        <v>12.807</v>
      </c>
      <c r="J30" s="118"/>
      <c r="K30" s="118"/>
      <c r="L30" s="118"/>
      <c r="M30" s="118"/>
      <c r="N30" s="118"/>
      <c r="O30" s="118"/>
      <c r="P30" s="118"/>
    </row>
    <row r="31" spans="1:16" ht="11.25" customHeight="1">
      <c r="A31" s="93">
        <v>25</v>
      </c>
      <c r="B31" s="99" t="str">
        <f>Dat_01!A76</f>
        <v>25/02/2021</v>
      </c>
      <c r="C31" s="100">
        <f>Dat_01!B76</f>
        <v>15.356999999999999</v>
      </c>
      <c r="D31" s="100">
        <f>Dat_01!C76</f>
        <v>12.01</v>
      </c>
      <c r="E31" s="100">
        <f>Dat_01!D76</f>
        <v>8.6620000000000008</v>
      </c>
      <c r="F31" s="100">
        <f>Dat_01!H76</f>
        <v>5.7270000000000003</v>
      </c>
      <c r="G31" s="100">
        <f>Dat_01!G76</f>
        <v>14.3664210526</v>
      </c>
      <c r="H31" s="100">
        <f>Dat_01!E76</f>
        <v>12.707000000000001</v>
      </c>
      <c r="J31" s="118"/>
      <c r="K31" s="118"/>
      <c r="L31" s="118"/>
      <c r="M31" s="118"/>
      <c r="N31" s="118"/>
      <c r="O31" s="118"/>
      <c r="P31" s="118"/>
    </row>
    <row r="32" spans="1:16" ht="11.25" customHeight="1">
      <c r="A32" s="93">
        <v>26</v>
      </c>
      <c r="B32" s="99" t="str">
        <f>Dat_01!A77</f>
        <v>26/02/2021</v>
      </c>
      <c r="C32" s="100">
        <f>Dat_01!B77</f>
        <v>16.077999999999999</v>
      </c>
      <c r="D32" s="100">
        <f>Dat_01!C77</f>
        <v>12.46</v>
      </c>
      <c r="E32" s="100">
        <f>Dat_01!D77</f>
        <v>8.843</v>
      </c>
      <c r="F32" s="100">
        <f>Dat_01!H77</f>
        <v>5.4179473684000001</v>
      </c>
      <c r="G32" s="100">
        <f>Dat_01!G77</f>
        <v>14.4849473684</v>
      </c>
      <c r="H32" s="100">
        <f>Dat_01!E77</f>
        <v>12.44</v>
      </c>
      <c r="J32" s="118"/>
      <c r="K32" s="118"/>
      <c r="L32" s="118"/>
      <c r="M32" s="118"/>
      <c r="N32" s="118"/>
      <c r="O32" s="118"/>
      <c r="P32" s="118"/>
    </row>
    <row r="33" spans="1:16" ht="11.25" customHeight="1">
      <c r="A33" s="93">
        <v>27</v>
      </c>
      <c r="B33" s="99" t="str">
        <f>Dat_01!A78</f>
        <v>27/02/2021</v>
      </c>
      <c r="C33" s="100">
        <f>Dat_01!B78</f>
        <v>16.196999999999999</v>
      </c>
      <c r="D33" s="100">
        <f>Dat_01!C78</f>
        <v>11.813000000000001</v>
      </c>
      <c r="E33" s="100">
        <f>Dat_01!D78</f>
        <v>7.43</v>
      </c>
      <c r="F33" s="100">
        <f>Dat_01!H78</f>
        <v>5.2824210526000002</v>
      </c>
      <c r="G33" s="100">
        <f>Dat_01!G78</f>
        <v>14.405789473700001</v>
      </c>
      <c r="H33" s="100">
        <f>Dat_01!E78</f>
        <v>13.452</v>
      </c>
      <c r="J33" s="118"/>
      <c r="K33" s="118"/>
      <c r="L33" s="118"/>
      <c r="M33" s="118"/>
      <c r="N33" s="118"/>
      <c r="O33" s="118"/>
      <c r="P33" s="118"/>
    </row>
    <row r="34" spans="1:16" ht="11.25" customHeight="1">
      <c r="A34" s="93">
        <v>28</v>
      </c>
      <c r="B34" s="99" t="str">
        <f>Dat_01!A79</f>
        <v>28/02/2021</v>
      </c>
      <c r="C34" s="100">
        <f>Dat_01!B79</f>
        <v>15.061999999999999</v>
      </c>
      <c r="D34" s="100">
        <f>Dat_01!C79</f>
        <v>11.071999999999999</v>
      </c>
      <c r="E34" s="100">
        <f>Dat_01!D79</f>
        <v>7.0819999999999999</v>
      </c>
      <c r="F34" s="100">
        <f>Dat_01!H79</f>
        <v>5.8262105262999997</v>
      </c>
      <c r="G34" s="100">
        <f>Dat_01!G79</f>
        <v>14.2442105263</v>
      </c>
      <c r="H34" s="100">
        <f>Dat_01!E79</f>
        <v>13.815</v>
      </c>
      <c r="J34" s="118"/>
      <c r="K34" s="118"/>
      <c r="L34" s="118"/>
      <c r="M34" s="118"/>
      <c r="N34" s="118"/>
      <c r="O34" s="118"/>
      <c r="P34" s="118"/>
    </row>
    <row r="35" spans="1:16" ht="11.25" customHeight="1">
      <c r="A35" s="93">
        <v>29</v>
      </c>
      <c r="B35" s="99"/>
      <c r="C35" s="100"/>
      <c r="D35" s="100"/>
      <c r="E35" s="100"/>
      <c r="F35" s="100"/>
      <c r="G35" s="100"/>
      <c r="H35" s="100"/>
      <c r="J35" s="118"/>
      <c r="K35" s="118"/>
      <c r="L35" s="118"/>
      <c r="M35" s="118"/>
      <c r="N35" s="118"/>
      <c r="O35" s="118"/>
      <c r="P35" s="118"/>
    </row>
    <row r="36" spans="1:16" ht="11.25" customHeight="1">
      <c r="A36" s="93">
        <v>30</v>
      </c>
      <c r="B36" s="99"/>
      <c r="C36" s="100"/>
      <c r="D36" s="100"/>
      <c r="E36" s="100"/>
      <c r="F36" s="100"/>
      <c r="G36" s="100"/>
      <c r="H36" s="100"/>
      <c r="J36" s="118"/>
      <c r="K36" s="118"/>
      <c r="L36" s="118"/>
      <c r="M36" s="118"/>
      <c r="N36" s="118"/>
      <c r="O36" s="118"/>
      <c r="P36" s="118"/>
    </row>
    <row r="37" spans="1:16" ht="11.25" customHeight="1">
      <c r="A37" s="93">
        <v>31</v>
      </c>
      <c r="B37" s="99"/>
      <c r="C37" s="100"/>
      <c r="D37" s="100"/>
      <c r="E37" s="100"/>
      <c r="F37" s="100"/>
      <c r="G37" s="100"/>
      <c r="H37" s="100"/>
      <c r="J37" s="118"/>
      <c r="K37" s="118"/>
      <c r="L37" s="118"/>
      <c r="M37" s="118"/>
      <c r="N37" s="118"/>
      <c r="O37" s="118"/>
      <c r="P37" s="118"/>
    </row>
    <row r="38" spans="1:16" ht="11.25" customHeight="1">
      <c r="A38" s="93"/>
      <c r="B38" s="101" t="s">
        <v>84</v>
      </c>
      <c r="C38" s="102">
        <f>AVERAGE(C7:C37)</f>
        <v>16.04803571428571</v>
      </c>
      <c r="D38" s="102">
        <f>AVERAGE(D7:D37)</f>
        <v>12.074142857142858</v>
      </c>
      <c r="E38" s="102">
        <f t="shared" ref="E38:F38" si="0">AVERAGE(E7:E37)</f>
        <v>8.0999642857142859</v>
      </c>
      <c r="F38" s="102">
        <f t="shared" si="0"/>
        <v>5.1892706767000005</v>
      </c>
      <c r="G38" s="102">
        <f>AVERAGE(G7:G37)</f>
        <v>13.999586466164287</v>
      </c>
      <c r="H38" s="102">
        <f>AVERAGE(H7:H37)</f>
        <v>12.605285714285714</v>
      </c>
      <c r="J38" s="118"/>
      <c r="K38" s="118"/>
      <c r="L38" s="118"/>
      <c r="M38" s="118"/>
      <c r="N38" s="118"/>
      <c r="O38" s="118"/>
      <c r="P38" s="118"/>
    </row>
    <row r="39" spans="1:16" ht="11.25" customHeight="1">
      <c r="C39" s="103"/>
    </row>
    <row r="40" spans="1:16" ht="11.25" customHeight="1">
      <c r="B40" s="94" t="s">
        <v>85</v>
      </c>
    </row>
    <row r="41" spans="1:16" ht="34.5" customHeight="1">
      <c r="B41" s="97"/>
      <c r="C41" s="98" t="s">
        <v>75</v>
      </c>
    </row>
    <row r="42" spans="1:16" ht="11.25" customHeight="1">
      <c r="A42" s="104" t="s">
        <v>86</v>
      </c>
      <c r="B42" s="99">
        <v>42613</v>
      </c>
      <c r="C42" s="105">
        <f>Dat_01!B94</f>
        <v>21177.253561983998</v>
      </c>
    </row>
    <row r="43" spans="1:16" ht="11.25" customHeight="1">
      <c r="A43" s="104" t="s">
        <v>87</v>
      </c>
      <c r="B43" s="99">
        <v>42643</v>
      </c>
      <c r="C43" s="105">
        <f>Dat_01!B95</f>
        <v>19936.18443252</v>
      </c>
    </row>
    <row r="44" spans="1:16" ht="11.25" customHeight="1">
      <c r="A44" s="104" t="s">
        <v>88</v>
      </c>
      <c r="B44" s="99">
        <v>42674</v>
      </c>
      <c r="C44" s="105">
        <f>Dat_01!B96</f>
        <v>20155.46354927</v>
      </c>
    </row>
    <row r="45" spans="1:16" ht="11.25" customHeight="1">
      <c r="A45" s="104" t="s">
        <v>89</v>
      </c>
      <c r="B45" s="99">
        <v>42704</v>
      </c>
      <c r="C45" s="105">
        <f>Dat_01!B97</f>
        <v>20817.226544469999</v>
      </c>
    </row>
    <row r="46" spans="1:16" ht="11.25" customHeight="1">
      <c r="A46" s="104" t="s">
        <v>90</v>
      </c>
      <c r="B46" s="99">
        <v>42735</v>
      </c>
      <c r="C46" s="105">
        <f>Dat_01!B98</f>
        <v>20907.164036049999</v>
      </c>
    </row>
    <row r="47" spans="1:16" ht="11.25" customHeight="1">
      <c r="A47" s="104" t="s">
        <v>91</v>
      </c>
      <c r="B47" s="99">
        <v>42766</v>
      </c>
      <c r="C47" s="105">
        <f>Dat_01!B99</f>
        <v>22577.217376982</v>
      </c>
    </row>
    <row r="48" spans="1:16" ht="11.25" customHeight="1">
      <c r="A48" s="104" t="s">
        <v>92</v>
      </c>
      <c r="B48" s="99">
        <v>42794</v>
      </c>
      <c r="C48" s="105">
        <f>Dat_01!B100</f>
        <v>19840.085661852001</v>
      </c>
    </row>
    <row r="49" spans="1:3" ht="11.25" customHeight="1">
      <c r="A49" s="104" t="s">
        <v>93</v>
      </c>
      <c r="B49" s="99">
        <v>42825</v>
      </c>
      <c r="C49" s="105">
        <f>Dat_01!B101</f>
        <v>19804.184770357999</v>
      </c>
    </row>
    <row r="50" spans="1:3" ht="11.25" customHeight="1">
      <c r="A50" s="104" t="s">
        <v>94</v>
      </c>
      <c r="B50" s="99">
        <v>42855</v>
      </c>
      <c r="C50" s="105">
        <f>Dat_01!B102</f>
        <v>16158.814860384</v>
      </c>
    </row>
    <row r="51" spans="1:3" ht="11.25" customHeight="1">
      <c r="A51" s="104" t="s">
        <v>87</v>
      </c>
      <c r="B51" s="99">
        <v>42886</v>
      </c>
      <c r="C51" s="105">
        <f>Dat_01!B103</f>
        <v>17362.423732903</v>
      </c>
    </row>
    <row r="52" spans="1:3" ht="11.25" customHeight="1">
      <c r="A52" s="104" t="s">
        <v>94</v>
      </c>
      <c r="B52" s="99">
        <v>42916</v>
      </c>
      <c r="C52" s="105">
        <f>Dat_01!B104</f>
        <v>18353.266600046001</v>
      </c>
    </row>
    <row r="53" spans="1:3" ht="11.25" customHeight="1">
      <c r="A53" s="104" t="s">
        <v>86</v>
      </c>
      <c r="B53" s="99">
        <v>42947</v>
      </c>
      <c r="C53" s="105">
        <f>Dat_01!B105</f>
        <v>21941.099715193999</v>
      </c>
    </row>
    <row r="54" spans="1:3" ht="11.25" customHeight="1">
      <c r="A54" s="104" t="s">
        <v>86</v>
      </c>
      <c r="B54" s="99">
        <v>42978</v>
      </c>
      <c r="C54" s="105">
        <f>Dat_01!B106</f>
        <v>20739.942271404001</v>
      </c>
    </row>
    <row r="55" spans="1:3" ht="11.25" customHeight="1">
      <c r="A55" s="104" t="s">
        <v>87</v>
      </c>
      <c r="B55" s="99">
        <v>43008</v>
      </c>
      <c r="C55" s="105">
        <f>Dat_01!B107</f>
        <v>19375.491099671999</v>
      </c>
    </row>
    <row r="56" spans="1:3" ht="11.25" customHeight="1">
      <c r="A56" s="104" t="s">
        <v>88</v>
      </c>
      <c r="B56" s="99">
        <v>43039</v>
      </c>
      <c r="C56" s="105">
        <f>Dat_01!B108</f>
        <v>19586.359679091998</v>
      </c>
    </row>
    <row r="57" spans="1:3" ht="11.25" customHeight="1">
      <c r="A57" s="104" t="s">
        <v>89</v>
      </c>
      <c r="B57" s="99">
        <v>43069</v>
      </c>
      <c r="C57" s="105">
        <f>Dat_01!B109</f>
        <v>19585.897864158</v>
      </c>
    </row>
    <row r="58" spans="1:3" ht="11.25" customHeight="1">
      <c r="A58" s="104" t="s">
        <v>90</v>
      </c>
      <c r="B58" s="99">
        <v>43100</v>
      </c>
      <c r="C58" s="105">
        <f>Dat_01!B110</f>
        <v>21200.287010446002</v>
      </c>
    </row>
    <row r="59" spans="1:3" ht="11.25" customHeight="1">
      <c r="A59" s="104" t="s">
        <v>91</v>
      </c>
      <c r="B59" s="99">
        <v>43131</v>
      </c>
      <c r="C59" s="105">
        <f>Dat_01!B111</f>
        <v>22705.774442589998</v>
      </c>
    </row>
    <row r="60" spans="1:3" ht="11.25" customHeight="1">
      <c r="A60" s="104" t="s">
        <v>92</v>
      </c>
      <c r="B60" s="99">
        <v>43159</v>
      </c>
      <c r="C60" s="105">
        <f>Dat_01!B112</f>
        <v>19192.438319913999</v>
      </c>
    </row>
    <row r="61" spans="1:3" ht="11.25" customHeight="1">
      <c r="A61" s="104" t="s">
        <v>93</v>
      </c>
      <c r="B61" s="99">
        <v>43190</v>
      </c>
      <c r="C61" s="105">
        <f>Dat_01!B113</f>
        <v>5466.2632999999996</v>
      </c>
    </row>
    <row r="62" spans="1:3" ht="11.25" customHeight="1">
      <c r="A62" s="104" t="s">
        <v>94</v>
      </c>
      <c r="B62" s="99">
        <v>43220</v>
      </c>
      <c r="C62" s="105">
        <f>Dat_01!B114</f>
        <v>0</v>
      </c>
    </row>
    <row r="63" spans="1:3" ht="11.25" customHeight="1">
      <c r="A63" s="104" t="s">
        <v>87</v>
      </c>
      <c r="B63" s="99">
        <v>43251</v>
      </c>
      <c r="C63" s="105">
        <f>Dat_01!B115</f>
        <v>0</v>
      </c>
    </row>
    <row r="64" spans="1:3" ht="11.25" customHeight="1">
      <c r="A64" s="104" t="s">
        <v>94</v>
      </c>
      <c r="B64" s="99">
        <v>43281</v>
      </c>
      <c r="C64" s="105">
        <f>Dat_01!B116</f>
        <v>0</v>
      </c>
    </row>
    <row r="65" spans="1:4" ht="11.25" customHeight="1">
      <c r="A65" s="104" t="s">
        <v>86</v>
      </c>
      <c r="B65" s="99">
        <v>43312</v>
      </c>
      <c r="C65" s="105">
        <f>Dat_01!B117</f>
        <v>0</v>
      </c>
    </row>
    <row r="66" spans="1:4" ht="11.25" customHeight="1">
      <c r="A66" s="104" t="s">
        <v>86</v>
      </c>
      <c r="B66" s="106">
        <v>43343</v>
      </c>
      <c r="C66" s="107">
        <f>Dat_01!B118</f>
        <v>0</v>
      </c>
    </row>
    <row r="68" spans="1:4" ht="11.25" customHeight="1">
      <c r="B68" s="94" t="s">
        <v>10</v>
      </c>
    </row>
    <row r="69" spans="1:4" ht="45.75" customHeight="1">
      <c r="B69" s="97" t="s">
        <v>95</v>
      </c>
      <c r="C69" s="98" t="s">
        <v>9</v>
      </c>
      <c r="D69" s="98" t="s">
        <v>8</v>
      </c>
    </row>
    <row r="70" spans="1:4" ht="11.25" customHeight="1">
      <c r="A70" s="93">
        <v>1</v>
      </c>
      <c r="B70" s="99" t="str">
        <f>Dat_01!A129</f>
        <v>01/02/2021</v>
      </c>
      <c r="C70" s="105">
        <f>Dat_01!B129</f>
        <v>33662.968000000001</v>
      </c>
      <c r="D70" s="105">
        <f>Dat_01!D129</f>
        <v>690.43161812599999</v>
      </c>
    </row>
    <row r="71" spans="1:4" ht="11.25" customHeight="1">
      <c r="A71" s="93">
        <v>2</v>
      </c>
      <c r="B71" s="99" t="str">
        <f>Dat_01!A130</f>
        <v>02/02/2021</v>
      </c>
      <c r="C71" s="105">
        <f>Dat_01!B130</f>
        <v>33912.178</v>
      </c>
      <c r="D71" s="105">
        <f>Dat_01!D130</f>
        <v>707.86969834399997</v>
      </c>
    </row>
    <row r="72" spans="1:4" ht="11.25" customHeight="1">
      <c r="A72" s="93">
        <v>3</v>
      </c>
      <c r="B72" s="99" t="str">
        <f>Dat_01!A131</f>
        <v>03/02/2021</v>
      </c>
      <c r="C72" s="105">
        <f>Dat_01!B131</f>
        <v>33862.570504000003</v>
      </c>
      <c r="D72" s="105">
        <f>Dat_01!D131</f>
        <v>708.67457677599998</v>
      </c>
    </row>
    <row r="73" spans="1:4" ht="11.25" customHeight="1">
      <c r="A73" s="93">
        <v>4</v>
      </c>
      <c r="B73" s="99" t="str">
        <f>Dat_01!A132</f>
        <v>04/02/2021</v>
      </c>
      <c r="C73" s="105">
        <f>Dat_01!B132</f>
        <v>33719.067887999998</v>
      </c>
      <c r="D73" s="105">
        <f>Dat_01!D132</f>
        <v>706.45302079999999</v>
      </c>
    </row>
    <row r="74" spans="1:4" ht="11.25" customHeight="1">
      <c r="A74" s="93">
        <v>5</v>
      </c>
      <c r="B74" s="99" t="str">
        <f>Dat_01!A133</f>
        <v>05/02/2021</v>
      </c>
      <c r="C74" s="105">
        <f>Dat_01!B133</f>
        <v>33319.977919999998</v>
      </c>
      <c r="D74" s="105">
        <f>Dat_01!D133</f>
        <v>706.54349669400005</v>
      </c>
    </row>
    <row r="75" spans="1:4" ht="11.25" customHeight="1">
      <c r="A75" s="93">
        <v>6</v>
      </c>
      <c r="B75" s="99" t="str">
        <f>Dat_01!A134</f>
        <v>06/02/2021</v>
      </c>
      <c r="C75" s="105">
        <f>Dat_01!B134</f>
        <v>30225.151999999998</v>
      </c>
      <c r="D75" s="105">
        <f>Dat_01!D134</f>
        <v>639.68433435999998</v>
      </c>
    </row>
    <row r="76" spans="1:4" ht="11.25" customHeight="1">
      <c r="A76" s="93">
        <v>7</v>
      </c>
      <c r="B76" s="99" t="str">
        <f>Dat_01!A135</f>
        <v>07/02/2021</v>
      </c>
      <c r="C76" s="105">
        <f>Dat_01!B135</f>
        <v>30605.828000000001</v>
      </c>
      <c r="D76" s="105">
        <f>Dat_01!D135</f>
        <v>602.71842016000005</v>
      </c>
    </row>
    <row r="77" spans="1:4" ht="11.25" customHeight="1">
      <c r="A77" s="93">
        <v>8</v>
      </c>
      <c r="B77" s="99" t="str">
        <f>Dat_01!A136</f>
        <v>08/02/2021</v>
      </c>
      <c r="C77" s="105">
        <f>Dat_01!B136</f>
        <v>35157.213000000003</v>
      </c>
      <c r="D77" s="105">
        <f>Dat_01!D136</f>
        <v>721.43510368</v>
      </c>
    </row>
    <row r="78" spans="1:4" ht="11.25" customHeight="1">
      <c r="A78" s="93">
        <v>9</v>
      </c>
      <c r="B78" s="99" t="str">
        <f>Dat_01!A137</f>
        <v>09/02/2021</v>
      </c>
      <c r="C78" s="105">
        <f>Dat_01!B137</f>
        <v>36148.847999999998</v>
      </c>
      <c r="D78" s="105">
        <f>Dat_01!D137</f>
        <v>753.02241914399997</v>
      </c>
    </row>
    <row r="79" spans="1:4" ht="11.25" customHeight="1">
      <c r="A79" s="93">
        <v>10</v>
      </c>
      <c r="B79" s="99" t="str">
        <f>Dat_01!A138</f>
        <v>10/02/2021</v>
      </c>
      <c r="C79" s="105">
        <f>Dat_01!B138</f>
        <v>34686.245999999999</v>
      </c>
      <c r="D79" s="105">
        <f>Dat_01!D138</f>
        <v>731.59348950399999</v>
      </c>
    </row>
    <row r="80" spans="1:4" ht="11.25" customHeight="1">
      <c r="A80" s="93">
        <v>11</v>
      </c>
      <c r="B80" s="99" t="str">
        <f>Dat_01!A139</f>
        <v>11/02/2021</v>
      </c>
      <c r="C80" s="105">
        <f>Dat_01!B139</f>
        <v>34229.917999999998</v>
      </c>
      <c r="D80" s="105">
        <f>Dat_01!D139</f>
        <v>721.82864283000004</v>
      </c>
    </row>
    <row r="81" spans="1:4" ht="11.25" customHeight="1">
      <c r="A81" s="93">
        <v>12</v>
      </c>
      <c r="B81" s="99" t="str">
        <f>Dat_01!A140</f>
        <v>12/02/2021</v>
      </c>
      <c r="C81" s="105">
        <f>Dat_01!B140</f>
        <v>33587.598319999997</v>
      </c>
      <c r="D81" s="105">
        <f>Dat_01!D140</f>
        <v>708.65876397</v>
      </c>
    </row>
    <row r="82" spans="1:4" ht="11.25" customHeight="1">
      <c r="A82" s="93">
        <v>13</v>
      </c>
      <c r="B82" s="99" t="str">
        <f>Dat_01!A141</f>
        <v>13/02/2021</v>
      </c>
      <c r="C82" s="105">
        <f>Dat_01!B141</f>
        <v>29761.342000000001</v>
      </c>
      <c r="D82" s="105">
        <f>Dat_01!D141</f>
        <v>629.79013328799999</v>
      </c>
    </row>
    <row r="83" spans="1:4" ht="11.25" customHeight="1">
      <c r="A83" s="93">
        <v>14</v>
      </c>
      <c r="B83" s="99" t="str">
        <f>Dat_01!A142</f>
        <v>14/02/2021</v>
      </c>
      <c r="C83" s="105">
        <f>Dat_01!B142</f>
        <v>29594.86146</v>
      </c>
      <c r="D83" s="105">
        <f>Dat_01!D142</f>
        <v>594.30128224999999</v>
      </c>
    </row>
    <row r="84" spans="1:4" ht="11.25" customHeight="1">
      <c r="A84" s="93">
        <v>15</v>
      </c>
      <c r="B84" s="99" t="str">
        <f>Dat_01!A143</f>
        <v>15/02/2021</v>
      </c>
      <c r="C84" s="105">
        <f>Dat_01!B143</f>
        <v>34449.807000000001</v>
      </c>
      <c r="D84" s="105">
        <f>Dat_01!D143</f>
        <v>706.69498880399999</v>
      </c>
    </row>
    <row r="85" spans="1:4" ht="11.25" customHeight="1">
      <c r="A85" s="93">
        <v>16</v>
      </c>
      <c r="B85" s="99" t="str">
        <f>Dat_01!A144</f>
        <v>16/02/2021</v>
      </c>
      <c r="C85" s="105">
        <f>Dat_01!B144</f>
        <v>34176.974000000002</v>
      </c>
      <c r="D85" s="105">
        <f>Dat_01!D144</f>
        <v>715.33148446799999</v>
      </c>
    </row>
    <row r="86" spans="1:4" ht="11.25" customHeight="1">
      <c r="A86" s="93">
        <v>17</v>
      </c>
      <c r="B86" s="99" t="str">
        <f>Dat_01!A145</f>
        <v>17/02/2021</v>
      </c>
      <c r="C86" s="105">
        <f>Dat_01!B145</f>
        <v>34594.803</v>
      </c>
      <c r="D86" s="105">
        <f>Dat_01!D145</f>
        <v>715.94931099999997</v>
      </c>
    </row>
    <row r="87" spans="1:4" ht="11.25" customHeight="1">
      <c r="A87" s="93">
        <v>18</v>
      </c>
      <c r="B87" s="99" t="str">
        <f>Dat_01!A146</f>
        <v>18/02/2021</v>
      </c>
      <c r="C87" s="105">
        <f>Dat_01!B146</f>
        <v>34367.097999999998</v>
      </c>
      <c r="D87" s="105">
        <f>Dat_01!D146</f>
        <v>718.85082100800003</v>
      </c>
    </row>
    <row r="88" spans="1:4" ht="11.25" customHeight="1">
      <c r="A88" s="93">
        <v>19</v>
      </c>
      <c r="B88" s="99" t="str">
        <f>Dat_01!A147</f>
        <v>19/02/2021</v>
      </c>
      <c r="C88" s="105">
        <f>Dat_01!B147</f>
        <v>33980.425000000003</v>
      </c>
      <c r="D88" s="105">
        <f>Dat_01!D147</f>
        <v>713.544874918</v>
      </c>
    </row>
    <row r="89" spans="1:4" ht="11.25" customHeight="1">
      <c r="A89" s="93">
        <v>20</v>
      </c>
      <c r="B89" s="99" t="str">
        <f>Dat_01!A148</f>
        <v>20/02/2021</v>
      </c>
      <c r="C89" s="105">
        <f>Dat_01!B148</f>
        <v>29792.418529999999</v>
      </c>
      <c r="D89" s="105">
        <f>Dat_01!D148</f>
        <v>634.774738738</v>
      </c>
    </row>
    <row r="90" spans="1:4" ht="11.25" customHeight="1">
      <c r="A90" s="93">
        <v>21</v>
      </c>
      <c r="B90" s="99" t="str">
        <f>Dat_01!A149</f>
        <v>21/02/2021</v>
      </c>
      <c r="C90" s="105">
        <f>Dat_01!B149</f>
        <v>30191.766</v>
      </c>
      <c r="D90" s="105">
        <f>Dat_01!D149</f>
        <v>605.51199800799998</v>
      </c>
    </row>
    <row r="91" spans="1:4" ht="11.25" customHeight="1">
      <c r="A91" s="93">
        <v>22</v>
      </c>
      <c r="B91" s="99" t="str">
        <f>Dat_01!A150</f>
        <v>22/02/2021</v>
      </c>
      <c r="C91" s="105">
        <f>Dat_01!B150</f>
        <v>34383.904999999999</v>
      </c>
      <c r="D91" s="105">
        <f>Dat_01!D150</f>
        <v>707.05460939199997</v>
      </c>
    </row>
    <row r="92" spans="1:4" ht="11.25" customHeight="1">
      <c r="A92" s="93">
        <v>23</v>
      </c>
      <c r="B92" s="99" t="str">
        <f>Dat_01!A151</f>
        <v>23/02/2021</v>
      </c>
      <c r="C92" s="105">
        <f>Dat_01!B151</f>
        <v>34253.705999999998</v>
      </c>
      <c r="D92" s="105">
        <f>Dat_01!D151</f>
        <v>714.38901051200003</v>
      </c>
    </row>
    <row r="93" spans="1:4" ht="11.25" customHeight="1">
      <c r="A93" s="93">
        <v>24</v>
      </c>
      <c r="B93" s="99" t="str">
        <f>Dat_01!A152</f>
        <v>24/02/2021</v>
      </c>
      <c r="C93" s="105">
        <f>Dat_01!B152</f>
        <v>34143.445511999998</v>
      </c>
      <c r="D93" s="105">
        <f>Dat_01!D152</f>
        <v>710.87982669600001</v>
      </c>
    </row>
    <row r="94" spans="1:4" ht="11.25" customHeight="1">
      <c r="A94" s="93">
        <v>25</v>
      </c>
      <c r="B94" s="99" t="str">
        <f>Dat_01!A153</f>
        <v>25/02/2021</v>
      </c>
      <c r="C94" s="105">
        <f>Dat_01!B153</f>
        <v>34015.887000000002</v>
      </c>
      <c r="D94" s="105">
        <f>Dat_01!D153</f>
        <v>708.47136699999999</v>
      </c>
    </row>
    <row r="95" spans="1:4" ht="11.25" customHeight="1">
      <c r="A95" s="93">
        <v>26</v>
      </c>
      <c r="B95" s="99" t="str">
        <f>Dat_01!A154</f>
        <v>26/02/2021</v>
      </c>
      <c r="C95" s="105">
        <f>Dat_01!B154</f>
        <v>33420.868999999999</v>
      </c>
      <c r="D95" s="105">
        <f>Dat_01!D154</f>
        <v>703.37944014200002</v>
      </c>
    </row>
    <row r="96" spans="1:4" ht="11.25" customHeight="1">
      <c r="A96" s="93">
        <v>27</v>
      </c>
      <c r="B96" s="99" t="str">
        <f>Dat_01!A155</f>
        <v>27/02/2021</v>
      </c>
      <c r="C96" s="105">
        <f>Dat_01!B155</f>
        <v>29826.092000000001</v>
      </c>
      <c r="D96" s="105">
        <f>Dat_01!D155</f>
        <v>626.71838251999998</v>
      </c>
    </row>
    <row r="97" spans="1:9" ht="11.25" customHeight="1">
      <c r="A97" s="93">
        <v>28</v>
      </c>
      <c r="B97" s="99" t="str">
        <f>Dat_01!A156</f>
        <v>28/02/2021</v>
      </c>
      <c r="C97" s="105">
        <f>Dat_01!B156</f>
        <v>29427.86852</v>
      </c>
      <c r="D97" s="105">
        <f>Dat_01!D156</f>
        <v>587.88246678200005</v>
      </c>
    </row>
    <row r="98" spans="1:9" ht="11.25" customHeight="1">
      <c r="A98" s="93">
        <v>29</v>
      </c>
      <c r="B98" s="99"/>
      <c r="C98" s="105"/>
      <c r="D98" s="105"/>
    </row>
    <row r="99" spans="1:9" ht="11.25" customHeight="1">
      <c r="A99" s="93">
        <v>30</v>
      </c>
      <c r="B99" s="99"/>
      <c r="C99" s="105"/>
      <c r="D99" s="105"/>
    </row>
    <row r="100" spans="1:9" ht="11.25" customHeight="1">
      <c r="A100" s="93">
        <v>31</v>
      </c>
      <c r="B100" s="99"/>
      <c r="C100" s="105"/>
      <c r="D100" s="105"/>
    </row>
    <row r="101" spans="1:9" ht="11.25" customHeight="1">
      <c r="A101" s="93"/>
      <c r="B101" s="101" t="s">
        <v>96</v>
      </c>
      <c r="C101" s="108">
        <f>MAX(C70:C100)</f>
        <v>36148.847999999998</v>
      </c>
      <c r="D101" s="108">
        <f>MAX(D70:D100)</f>
        <v>753.02241914399997</v>
      </c>
      <c r="E101" s="130"/>
      <c r="F101" s="120"/>
    </row>
    <row r="103" spans="1:9" ht="11.25" customHeight="1">
      <c r="B103" s="94" t="s">
        <v>97</v>
      </c>
    </row>
    <row r="104" spans="1:9" ht="11.25" customHeight="1">
      <c r="B104" s="97"/>
      <c r="C104" s="109" t="s">
        <v>14</v>
      </c>
      <c r="D104" s="109" t="s">
        <v>13</v>
      </c>
      <c r="E104" s="109"/>
      <c r="F104" s="109" t="s">
        <v>12</v>
      </c>
      <c r="G104" s="97" t="s">
        <v>11</v>
      </c>
    </row>
    <row r="105" spans="1:9" ht="11.25" customHeight="1">
      <c r="B105" s="110" t="str">
        <f>Dat_01!A183</f>
        <v>Histórico</v>
      </c>
      <c r="C105" s="111">
        <f>Dat_01!D179</f>
        <v>41318</v>
      </c>
      <c r="D105" s="111">
        <f>Dat_01!B179</f>
        <v>45450</v>
      </c>
      <c r="E105" s="111"/>
      <c r="F105" s="112" t="str">
        <f>Dat_01!D183</f>
        <v>19 julio 2010 (13:26 h)</v>
      </c>
      <c r="G105" s="112" t="str">
        <f>Dat_01!E183</f>
        <v>17 diciembre 2007 (18:53 h)</v>
      </c>
    </row>
    <row r="106" spans="1:9" ht="11.25" customHeight="1">
      <c r="B106" s="110"/>
      <c r="C106" s="111"/>
      <c r="D106" s="111"/>
      <c r="E106" s="111"/>
      <c r="F106" s="112"/>
      <c r="G106" s="112"/>
    </row>
    <row r="107" spans="1:9" ht="11.25" customHeight="1">
      <c r="B107" s="110">
        <f>Dat_01!A185</f>
        <v>2020</v>
      </c>
      <c r="C107" s="111">
        <f>Dat_01!D173</f>
        <v>38972</v>
      </c>
      <c r="D107" s="111">
        <f>Dat_01!B173</f>
        <v>40423</v>
      </c>
      <c r="E107" s="111"/>
      <c r="F107" s="112" t="str">
        <f>Dat_01!D185</f>
        <v>30 julio (13:54 h)</v>
      </c>
      <c r="G107" s="112" t="str">
        <f>Dat_01!E185</f>
        <v>20 enero (20:22 h)</v>
      </c>
    </row>
    <row r="108" spans="1:9" ht="11.25" customHeight="1">
      <c r="B108" s="110">
        <f>Dat_01!A186</f>
        <v>2021</v>
      </c>
      <c r="C108" s="111">
        <f>Dat_01!D174</f>
        <v>0</v>
      </c>
      <c r="D108" s="111">
        <f>Dat_01!B174</f>
        <v>42225</v>
      </c>
      <c r="E108" s="111"/>
      <c r="F108" s="112">
        <f>Dat_01!D186</f>
        <v>0</v>
      </c>
      <c r="G108" s="112" t="str">
        <f>Dat_01!E186</f>
        <v>8 enero (14:05 h)</v>
      </c>
    </row>
    <row r="109" spans="1:9" ht="11.25" customHeight="1">
      <c r="B109" s="113" t="str">
        <f>Dat_01!A187</f>
        <v>feb-21</v>
      </c>
      <c r="C109" s="114">
        <f>Dat_01!B166</f>
        <v>36761</v>
      </c>
      <c r="D109" s="114"/>
      <c r="E109" s="114"/>
      <c r="F109" s="115" t="str">
        <f>Dat_01!D187</f>
        <v/>
      </c>
      <c r="G109" s="115"/>
      <c r="H109" s="129"/>
      <c r="I109" s="120" t="e">
        <f>(C109/H109-1)*100</f>
        <v>#DIV/0!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4" t="s">
        <v>29</v>
      </c>
    </row>
    <row r="112" spans="1:9" ht="24.75" customHeight="1">
      <c r="B112" s="97"/>
      <c r="C112" s="116" t="s">
        <v>4</v>
      </c>
      <c r="D112" s="116" t="s">
        <v>0</v>
      </c>
      <c r="E112" s="116" t="s">
        <v>22</v>
      </c>
      <c r="F112" s="116" t="s">
        <v>5</v>
      </c>
    </row>
    <row r="113" spans="1:6" ht="11.25" customHeight="1">
      <c r="A113" s="104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F</v>
      </c>
      <c r="B113" s="99" t="str">
        <f>Dat_01!A33</f>
        <v>Febrero 2020</v>
      </c>
      <c r="C113" s="100">
        <f>Dat_01!C33*100</f>
        <v>-1.5610000000000002</v>
      </c>
      <c r="D113" s="100">
        <f>Dat_01!D33*100</f>
        <v>-0.16700000000000001</v>
      </c>
      <c r="E113" s="100">
        <f>Dat_01!E33*100</f>
        <v>-1.429</v>
      </c>
      <c r="F113" s="100">
        <f>Dat_01!F33*100</f>
        <v>3.4999999999999996E-2</v>
      </c>
    </row>
    <row r="114" spans="1:6" ht="11.25" customHeight="1">
      <c r="A114" s="104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M</v>
      </c>
      <c r="B114" s="99" t="str">
        <f>Dat_01!A34</f>
        <v>Marzo 2020</v>
      </c>
      <c r="C114" s="100">
        <f>Dat_01!C34*100</f>
        <v>-4.452</v>
      </c>
      <c r="D114" s="100">
        <f>Dat_01!D34*100</f>
        <v>0.377</v>
      </c>
      <c r="E114" s="100">
        <f>Dat_01!E34*100</f>
        <v>1.329</v>
      </c>
      <c r="F114" s="100">
        <f>Dat_01!F34*100</f>
        <v>-6.1580000000000004</v>
      </c>
    </row>
    <row r="115" spans="1:6" ht="11.25" customHeight="1">
      <c r="A115" s="104" t="str">
        <f t="shared" si="1"/>
        <v>A</v>
      </c>
      <c r="B115" s="99" t="str">
        <f>Dat_01!A35</f>
        <v>Abril 2020</v>
      </c>
      <c r="C115" s="100">
        <f>Dat_01!C35*100</f>
        <v>-17.194000000000003</v>
      </c>
      <c r="D115" s="100">
        <f>Dat_01!D35*100</f>
        <v>-1E-3</v>
      </c>
      <c r="E115" s="100">
        <f>Dat_01!E35*100</f>
        <v>-0.46699999999999997</v>
      </c>
      <c r="F115" s="100">
        <f>Dat_01!F35*100</f>
        <v>-16.725999999999999</v>
      </c>
    </row>
    <row r="116" spans="1:6" ht="11.25" customHeight="1">
      <c r="A116" s="104" t="str">
        <f t="shared" si="1"/>
        <v>M</v>
      </c>
      <c r="B116" s="99" t="str">
        <f>Dat_01!A36</f>
        <v>Mayo 2020</v>
      </c>
      <c r="C116" s="100">
        <f>Dat_01!C36*100</f>
        <v>-12.748000000000001</v>
      </c>
      <c r="D116" s="100">
        <f>Dat_01!D36*100</f>
        <v>-1.097</v>
      </c>
      <c r="E116" s="100">
        <f>Dat_01!E36*100</f>
        <v>1.4789999999999999</v>
      </c>
      <c r="F116" s="100">
        <f>Dat_01!F36*100</f>
        <v>-13.13</v>
      </c>
    </row>
    <row r="117" spans="1:6" ht="11.25" customHeight="1">
      <c r="A117" s="104" t="str">
        <f t="shared" si="1"/>
        <v>J</v>
      </c>
      <c r="B117" s="99" t="str">
        <f>Dat_01!A37</f>
        <v>Junio 2020</v>
      </c>
      <c r="C117" s="100">
        <f>Dat_01!C37*100</f>
        <v>-8.1</v>
      </c>
      <c r="D117" s="100">
        <f>Dat_01!D37*100</f>
        <v>0.70000000000000007</v>
      </c>
      <c r="E117" s="100">
        <f>Dat_01!E37*100</f>
        <v>-0.52600000000000002</v>
      </c>
      <c r="F117" s="100">
        <f>Dat_01!F37*100</f>
        <v>-8.2739999999999991</v>
      </c>
    </row>
    <row r="118" spans="1:6" ht="11.25" customHeight="1">
      <c r="A118" s="104" t="str">
        <f t="shared" si="1"/>
        <v>J</v>
      </c>
      <c r="B118" s="99" t="str">
        <f>Dat_01!A38</f>
        <v>Julio 2020</v>
      </c>
      <c r="C118" s="100">
        <f>Dat_01!C38*100</f>
        <v>-3.3480000000000003</v>
      </c>
      <c r="D118" s="100">
        <f>Dat_01!D38*100</f>
        <v>0.247</v>
      </c>
      <c r="E118" s="100">
        <f>Dat_01!E38*100</f>
        <v>0.755</v>
      </c>
      <c r="F118" s="100">
        <f>Dat_01!F38*100</f>
        <v>-4.3499999999999996</v>
      </c>
    </row>
    <row r="119" spans="1:6" ht="11.25" customHeight="1">
      <c r="A119" s="104" t="str">
        <f t="shared" si="1"/>
        <v>A</v>
      </c>
      <c r="B119" s="99" t="str">
        <f>Dat_01!A39</f>
        <v>Agosto 2020</v>
      </c>
      <c r="C119" s="100">
        <f>Dat_01!C39*100</f>
        <v>-2.0650000000000004</v>
      </c>
      <c r="D119" s="100">
        <f>Dat_01!D39*100</f>
        <v>6.5000000000000002E-2</v>
      </c>
      <c r="E119" s="100">
        <f>Dat_01!E39*100</f>
        <v>0.80800000000000005</v>
      </c>
      <c r="F119" s="100">
        <f>Dat_01!F39*100</f>
        <v>-2.9380000000000002</v>
      </c>
    </row>
    <row r="120" spans="1:6" ht="11.25" customHeight="1">
      <c r="A120" s="104" t="str">
        <f t="shared" si="1"/>
        <v>S</v>
      </c>
      <c r="B120" s="99" t="str">
        <f>Dat_01!A40</f>
        <v>Septiembre 2020</v>
      </c>
      <c r="C120" s="100">
        <f>Dat_01!C40*100</f>
        <v>-2.8119999999999998</v>
      </c>
      <c r="D120" s="100">
        <f>Dat_01!D40*100</f>
        <v>0.82799999999999996</v>
      </c>
      <c r="E120" s="100">
        <f>Dat_01!E40*100</f>
        <v>0.45799999999999996</v>
      </c>
      <c r="F120" s="100">
        <f>Dat_01!F40*100</f>
        <v>-4.0979999999999999</v>
      </c>
    </row>
    <row r="121" spans="1:6" ht="11.25" customHeight="1">
      <c r="A121" s="104" t="str">
        <f t="shared" si="1"/>
        <v>O</v>
      </c>
      <c r="B121" s="99" t="str">
        <f>Dat_01!A41</f>
        <v>Octubre 2020</v>
      </c>
      <c r="C121" s="100">
        <f>Dat_01!C41*100</f>
        <v>-2.8240000000000003</v>
      </c>
      <c r="D121" s="100">
        <f>Dat_01!D41*100</f>
        <v>-1.038</v>
      </c>
      <c r="E121" s="100">
        <f>Dat_01!E41*100</f>
        <v>-1.0720000000000001</v>
      </c>
      <c r="F121" s="100">
        <f>Dat_01!F41*100</f>
        <v>-0.71399999999999997</v>
      </c>
    </row>
    <row r="122" spans="1:6" ht="11.25" customHeight="1">
      <c r="A122" s="104" t="str">
        <f t="shared" si="1"/>
        <v>N</v>
      </c>
      <c r="B122" s="99" t="str">
        <f>Dat_01!A42</f>
        <v>Noviembre 2020</v>
      </c>
      <c r="C122" s="100">
        <f>Dat_01!C42*100</f>
        <v>-5.915</v>
      </c>
      <c r="D122" s="100">
        <f>Dat_01!D42*100</f>
        <v>0.13400000000000001</v>
      </c>
      <c r="E122" s="100">
        <f>Dat_01!E42*100</f>
        <v>-2.448</v>
      </c>
      <c r="F122" s="100">
        <f>Dat_01!F42*100</f>
        <v>-3.601</v>
      </c>
    </row>
    <row r="123" spans="1:6" ht="11.25" customHeight="1">
      <c r="A123" s="104" t="str">
        <f t="shared" si="1"/>
        <v>D</v>
      </c>
      <c r="B123" s="99" t="str">
        <f>Dat_01!A43</f>
        <v>Diciembre 2020</v>
      </c>
      <c r="C123" s="100">
        <f>Dat_01!C43*100</f>
        <v>1.4019999999999999</v>
      </c>
      <c r="D123" s="100">
        <f>Dat_01!D43*100</f>
        <v>-6.3E-2</v>
      </c>
      <c r="E123" s="100">
        <f>Dat_01!E43*100</f>
        <v>1.39</v>
      </c>
      <c r="F123" s="100">
        <f>Dat_01!F43*100</f>
        <v>7.4999999999999997E-2</v>
      </c>
    </row>
    <row r="124" spans="1:6" ht="11.25" customHeight="1">
      <c r="A124" s="104" t="str">
        <f t="shared" si="1"/>
        <v>E</v>
      </c>
      <c r="B124" s="99" t="str">
        <f>Dat_01!A44</f>
        <v>Enero 2021</v>
      </c>
      <c r="C124" s="100">
        <f>Dat_01!C44*100</f>
        <v>0.56899999999999995</v>
      </c>
      <c r="D124" s="100">
        <f>Dat_01!D44*100</f>
        <v>-1.5029999999999999</v>
      </c>
      <c r="E124" s="100">
        <f>Dat_01!E44*100</f>
        <v>1.7819999999999998</v>
      </c>
      <c r="F124" s="100">
        <f>Dat_01!F44*100</f>
        <v>0.28999999999999998</v>
      </c>
    </row>
    <row r="125" spans="1:6" ht="11.25" customHeight="1">
      <c r="A125" s="104" t="str">
        <f t="shared" si="1"/>
        <v>F</v>
      </c>
      <c r="B125" s="106" t="str">
        <f>Dat_01!A45</f>
        <v>Febrero 2021</v>
      </c>
      <c r="C125" s="100">
        <f>Dat_01!C45*100</f>
        <v>-3.2640000000000002</v>
      </c>
      <c r="D125" s="100">
        <f>Dat_01!D45*100</f>
        <v>0.34599999999999997</v>
      </c>
      <c r="E125" s="117">
        <f>Dat_01!E45*100</f>
        <v>1.43</v>
      </c>
      <c r="F125" s="117">
        <f>Dat_01!F45*100</f>
        <v>-5.04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O188"/>
  <sheetViews>
    <sheetView topLeftCell="A127" workbookViewId="0">
      <selection activeCell="E161" sqref="E161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3.28515625" style="49" bestFit="1" customWidth="1"/>
    <col min="10" max="10" width="31.140625" style="49" bestFit="1" customWidth="1"/>
    <col min="11" max="11" width="30.85546875" style="49" bestFit="1" customWidth="1"/>
    <col min="12" max="12" width="26.85546875" style="49" bestFit="1" customWidth="1"/>
    <col min="13" max="13" width="28" style="49" bestFit="1" customWidth="1"/>
    <col min="14" max="14" width="35.85546875" style="49" bestFit="1" customWidth="1"/>
    <col min="1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155</v>
      </c>
      <c r="B2" s="53" t="s">
        <v>157</v>
      </c>
      <c r="C2" s="88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febrero</v>
      </c>
    </row>
    <row r="4" spans="1:10">
      <c r="A4" s="51" t="s">
        <v>52</v>
      </c>
      <c r="B4" s="139" t="s">
        <v>155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53</v>
      </c>
      <c r="B5" s="141" t="s">
        <v>45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54</v>
      </c>
      <c r="B6" s="59" t="s">
        <v>46</v>
      </c>
      <c r="C6" s="59" t="s">
        <v>118</v>
      </c>
      <c r="D6" s="59" t="s">
        <v>47</v>
      </c>
      <c r="E6" s="59" t="s">
        <v>48</v>
      </c>
      <c r="F6" s="59" t="s">
        <v>119</v>
      </c>
      <c r="G6" s="59" t="s">
        <v>49</v>
      </c>
      <c r="H6" s="59" t="s">
        <v>50</v>
      </c>
      <c r="I6" s="59" t="s">
        <v>120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6">
        <v>4512024.0679479996</v>
      </c>
      <c r="C8" s="86">
        <v>2838337.7134380001</v>
      </c>
      <c r="D8" s="66">
        <v>0.58967132300000002</v>
      </c>
      <c r="E8" s="86">
        <v>8565115.6851300001</v>
      </c>
      <c r="F8" s="86">
        <v>6567377.2373679997</v>
      </c>
      <c r="G8" s="66">
        <v>0.30419121300000002</v>
      </c>
      <c r="H8" s="86">
        <v>32542920.200208001</v>
      </c>
      <c r="I8" s="86">
        <v>26672820.408052001</v>
      </c>
      <c r="J8" s="66">
        <v>0.2200779558</v>
      </c>
    </row>
    <row r="9" spans="1:10">
      <c r="A9" s="53" t="s">
        <v>32</v>
      </c>
      <c r="B9" s="86">
        <v>401293.21896600001</v>
      </c>
      <c r="C9" s="86">
        <v>229837.14941400001</v>
      </c>
      <c r="D9" s="66">
        <v>0.74598936680000005</v>
      </c>
      <c r="E9" s="86">
        <v>721802.17137400003</v>
      </c>
      <c r="F9" s="86">
        <v>463616.03646600002</v>
      </c>
      <c r="G9" s="66">
        <v>0.5568964716</v>
      </c>
      <c r="H9" s="86">
        <v>3004106.5283659999</v>
      </c>
      <c r="I9" s="86">
        <v>1764257.3061559999</v>
      </c>
      <c r="J9" s="66">
        <v>0.70275986270000002</v>
      </c>
    </row>
    <row r="10" spans="1:10">
      <c r="A10" s="53" t="s">
        <v>33</v>
      </c>
      <c r="B10" s="86">
        <v>4358515.1069999998</v>
      </c>
      <c r="C10" s="86">
        <v>4885683.0240000002</v>
      </c>
      <c r="D10" s="66">
        <v>-0.10790055649999999</v>
      </c>
      <c r="E10" s="86">
        <v>9558302.284</v>
      </c>
      <c r="F10" s="86">
        <v>10174829.048</v>
      </c>
      <c r="G10" s="66">
        <v>-6.0593329000000001E-2</v>
      </c>
      <c r="H10" s="86">
        <v>55140268.853</v>
      </c>
      <c r="I10" s="86">
        <v>56190881.339000002</v>
      </c>
      <c r="J10" s="66">
        <v>-1.8697206000000001E-2</v>
      </c>
    </row>
    <row r="11" spans="1:10">
      <c r="A11" s="53" t="s">
        <v>34</v>
      </c>
      <c r="B11" s="86">
        <v>177072.704</v>
      </c>
      <c r="C11" s="86">
        <v>822659.196</v>
      </c>
      <c r="D11" s="66">
        <v>-0.78475569850000004</v>
      </c>
      <c r="E11" s="86">
        <v>735620.39599999995</v>
      </c>
      <c r="F11" s="86">
        <v>1691723.548</v>
      </c>
      <c r="G11" s="66">
        <v>-0.56516512590000001</v>
      </c>
      <c r="H11" s="86">
        <v>3844229.5109999999</v>
      </c>
      <c r="I11" s="86">
        <v>7040632.4060000004</v>
      </c>
      <c r="J11" s="66">
        <v>-0.45399371970000002</v>
      </c>
    </row>
    <row r="12" spans="1:10">
      <c r="A12" s="53" t="s">
        <v>35</v>
      </c>
      <c r="B12" s="86">
        <v>0</v>
      </c>
      <c r="C12" s="86">
        <v>0</v>
      </c>
      <c r="D12" s="66">
        <v>0</v>
      </c>
      <c r="E12" s="86">
        <v>0</v>
      </c>
      <c r="F12" s="86">
        <v>0</v>
      </c>
      <c r="G12" s="66">
        <v>0</v>
      </c>
      <c r="H12" s="86">
        <v>0</v>
      </c>
      <c r="I12" s="86">
        <v>-1E-3</v>
      </c>
      <c r="J12" s="66">
        <v>-1</v>
      </c>
    </row>
    <row r="13" spans="1:10">
      <c r="A13" s="53" t="s">
        <v>36</v>
      </c>
      <c r="B13" s="86">
        <v>1086881.4580000001</v>
      </c>
      <c r="C13" s="86">
        <v>2388361.8790000002</v>
      </c>
      <c r="D13" s="66">
        <v>-0.54492597310000002</v>
      </c>
      <c r="E13" s="86">
        <v>3275210.7480000001</v>
      </c>
      <c r="F13" s="86">
        <v>5660640.0700000003</v>
      </c>
      <c r="G13" s="66">
        <v>-0.4214062884</v>
      </c>
      <c r="H13" s="86">
        <v>35971971.673</v>
      </c>
      <c r="I13" s="86">
        <v>51151940.523999996</v>
      </c>
      <c r="J13" s="66">
        <v>-0.29676232600000002</v>
      </c>
    </row>
    <row r="14" spans="1:10">
      <c r="A14" s="53" t="s">
        <v>37</v>
      </c>
      <c r="B14" s="86">
        <v>6234707.165</v>
      </c>
      <c r="C14" s="86">
        <v>4177813.2310000001</v>
      </c>
      <c r="D14" s="66">
        <v>0.49233745509999999</v>
      </c>
      <c r="E14" s="86">
        <v>13228832.592</v>
      </c>
      <c r="F14" s="86">
        <v>8744117.2819999997</v>
      </c>
      <c r="G14" s="66">
        <v>0.51288370969999997</v>
      </c>
      <c r="H14" s="86">
        <v>58259503.810999997</v>
      </c>
      <c r="I14" s="86">
        <v>52227492.563000001</v>
      </c>
      <c r="J14" s="66">
        <v>0.1154949425</v>
      </c>
    </row>
    <row r="15" spans="1:10">
      <c r="A15" s="53" t="s">
        <v>38</v>
      </c>
      <c r="B15" s="86">
        <v>935810.03399999999</v>
      </c>
      <c r="C15" s="86">
        <v>944416.41099999996</v>
      </c>
      <c r="D15" s="66">
        <v>-9.1129049999999993E-3</v>
      </c>
      <c r="E15" s="86">
        <v>1746258.247</v>
      </c>
      <c r="F15" s="86">
        <v>1545321.8060000001</v>
      </c>
      <c r="G15" s="66">
        <v>0.13002886529999999</v>
      </c>
      <c r="H15" s="86">
        <v>15086427.291999999</v>
      </c>
      <c r="I15" s="86">
        <v>9311086.0899999999</v>
      </c>
      <c r="J15" s="66">
        <v>0.62026504169999996</v>
      </c>
    </row>
    <row r="16" spans="1:10">
      <c r="A16" s="53" t="s">
        <v>39</v>
      </c>
      <c r="B16" s="86">
        <v>138143.098</v>
      </c>
      <c r="C16" s="86">
        <v>227955.99600000001</v>
      </c>
      <c r="D16" s="66">
        <v>-0.39399225980000002</v>
      </c>
      <c r="E16" s="86">
        <v>240777.12700000001</v>
      </c>
      <c r="F16" s="86">
        <v>313923.84700000001</v>
      </c>
      <c r="G16" s="66">
        <v>-0.23300784790000001</v>
      </c>
      <c r="H16" s="86">
        <v>4465154.5219999999</v>
      </c>
      <c r="I16" s="86">
        <v>5052226.26</v>
      </c>
      <c r="J16" s="66">
        <v>-0.116200603</v>
      </c>
    </row>
    <row r="17" spans="1:14">
      <c r="A17" s="53" t="s">
        <v>40</v>
      </c>
      <c r="B17" s="86">
        <v>363039.90500000003</v>
      </c>
      <c r="C17" s="86">
        <v>346689.57799999998</v>
      </c>
      <c r="D17" s="66">
        <v>4.7161287900000001E-2</v>
      </c>
      <c r="E17" s="86">
        <v>752016.29</v>
      </c>
      <c r="F17" s="86">
        <v>680923.57299999997</v>
      </c>
      <c r="G17" s="66">
        <v>0.104406309</v>
      </c>
      <c r="H17" s="86">
        <v>4539029.1720000003</v>
      </c>
      <c r="I17" s="86">
        <v>3699444.0610000002</v>
      </c>
      <c r="J17" s="66">
        <v>0.2269489948</v>
      </c>
    </row>
    <row r="18" spans="1:14">
      <c r="A18" s="53" t="s">
        <v>41</v>
      </c>
      <c r="B18" s="86">
        <v>1832501.5319999999</v>
      </c>
      <c r="C18" s="86">
        <v>2231559.3080000002</v>
      </c>
      <c r="D18" s="66">
        <v>-0.17882463379999999</v>
      </c>
      <c r="E18" s="86">
        <v>4228803.1449999996</v>
      </c>
      <c r="F18" s="86">
        <v>4668052.7050000001</v>
      </c>
      <c r="G18" s="66">
        <v>-9.4096958100000003E-2</v>
      </c>
      <c r="H18" s="86">
        <v>26479482.348999999</v>
      </c>
      <c r="I18" s="86">
        <v>29185939.155999999</v>
      </c>
      <c r="J18" s="66">
        <v>-9.2731530500000006E-2</v>
      </c>
    </row>
    <row r="19" spans="1:14">
      <c r="A19" s="53" t="s">
        <v>43</v>
      </c>
      <c r="B19" s="86">
        <v>57768.275000000001</v>
      </c>
      <c r="C19" s="86">
        <v>55978.3655</v>
      </c>
      <c r="D19" s="66">
        <v>3.19750226E-2</v>
      </c>
      <c r="E19" s="86">
        <v>109827.7325</v>
      </c>
      <c r="F19" s="86">
        <v>111162.7015</v>
      </c>
      <c r="G19" s="66">
        <v>-1.2009145000000001E-2</v>
      </c>
      <c r="H19" s="86">
        <v>604543.57250000001</v>
      </c>
      <c r="I19" s="86">
        <v>724720.77300000004</v>
      </c>
      <c r="J19" s="66">
        <v>-0.165825522</v>
      </c>
    </row>
    <row r="20" spans="1:14">
      <c r="A20" s="53" t="s">
        <v>42</v>
      </c>
      <c r="B20" s="86">
        <v>160328.272</v>
      </c>
      <c r="C20" s="86">
        <v>163545.4105</v>
      </c>
      <c r="D20" s="66">
        <v>-1.9671224599999999E-2</v>
      </c>
      <c r="E20" s="86">
        <v>335461.58350000001</v>
      </c>
      <c r="F20" s="86">
        <v>321522.01150000002</v>
      </c>
      <c r="G20" s="66">
        <v>4.33549539E-2</v>
      </c>
      <c r="H20" s="86">
        <v>1909179.0434999999</v>
      </c>
      <c r="I20" s="86">
        <v>2015780.7609999999</v>
      </c>
      <c r="J20" s="66">
        <v>-5.2883587099999997E-2</v>
      </c>
    </row>
    <row r="21" spans="1:14">
      <c r="A21" s="67" t="s">
        <v>72</v>
      </c>
      <c r="B21" s="87">
        <v>20258084.836913999</v>
      </c>
      <c r="C21" s="87">
        <v>19312837.261852</v>
      </c>
      <c r="D21" s="68">
        <v>4.89440035E-2</v>
      </c>
      <c r="E21" s="87">
        <v>43498028.001503997</v>
      </c>
      <c r="F21" s="87">
        <v>40943209.865833998</v>
      </c>
      <c r="G21" s="68">
        <v>6.2399068000000002E-2</v>
      </c>
      <c r="H21" s="87">
        <v>241846816.527574</v>
      </c>
      <c r="I21" s="87">
        <v>245037221.64620799</v>
      </c>
      <c r="J21" s="68">
        <v>-1.3020083599999999E-2</v>
      </c>
    </row>
    <row r="22" spans="1:14">
      <c r="A22" s="53" t="s">
        <v>73</v>
      </c>
      <c r="B22" s="86">
        <v>-789648.7</v>
      </c>
      <c r="C22" s="86">
        <v>-392604.82500000001</v>
      </c>
      <c r="D22" s="66">
        <v>1.0113066619</v>
      </c>
      <c r="E22" s="86">
        <v>-1400535.254</v>
      </c>
      <c r="F22" s="86">
        <v>-791982.978</v>
      </c>
      <c r="G22" s="66">
        <v>0.76839060039999996</v>
      </c>
      <c r="H22" s="86">
        <v>-5228527.3874129998</v>
      </c>
      <c r="I22" s="86">
        <v>-3246413.7986699999</v>
      </c>
      <c r="J22" s="66">
        <v>0.61055481879999995</v>
      </c>
    </row>
    <row r="23" spans="1:14">
      <c r="A23" s="53" t="s">
        <v>44</v>
      </c>
      <c r="B23" s="86">
        <v>-113412.00900000001</v>
      </c>
      <c r="C23" s="86">
        <v>-115928.497</v>
      </c>
      <c r="D23" s="66">
        <v>-2.1707242500000001E-2</v>
      </c>
      <c r="E23" s="86">
        <v>-251662.421</v>
      </c>
      <c r="F23" s="86">
        <v>-252084.39799999999</v>
      </c>
      <c r="G23" s="66">
        <v>-1.6739513E-3</v>
      </c>
      <c r="H23" s="86">
        <v>-1426115.548</v>
      </c>
      <c r="I23" s="86">
        <v>-1690446.3030000001</v>
      </c>
      <c r="J23" s="66">
        <v>-0.15636743650000001</v>
      </c>
    </row>
    <row r="24" spans="1:14">
      <c r="A24" s="53" t="s">
        <v>74</v>
      </c>
      <c r="B24" s="86">
        <v>-162585.80799999999</v>
      </c>
      <c r="C24" s="86">
        <v>1035781.722</v>
      </c>
      <c r="D24" s="66">
        <v>-1.1569691804</v>
      </c>
      <c r="E24" s="86">
        <v>52382.436000000002</v>
      </c>
      <c r="F24" s="86">
        <v>2518160.5490000001</v>
      </c>
      <c r="G24" s="66">
        <v>-0.97919813489999996</v>
      </c>
      <c r="H24" s="86">
        <v>813806.77399999998</v>
      </c>
      <c r="I24" s="86">
        <v>8122357.0039999997</v>
      </c>
      <c r="J24" s="66">
        <v>-0.89980657419999999</v>
      </c>
    </row>
    <row r="25" spans="1:14">
      <c r="A25" s="67" t="s">
        <v>75</v>
      </c>
      <c r="B25" s="87">
        <v>19192438.319913998</v>
      </c>
      <c r="C25" s="87">
        <v>19840085.661851998</v>
      </c>
      <c r="D25" s="68">
        <v>-3.26433743E-2</v>
      </c>
      <c r="E25" s="87">
        <v>41898212.762503996</v>
      </c>
      <c r="F25" s="87">
        <v>42417303.038833998</v>
      </c>
      <c r="G25" s="68">
        <v>-1.22377011E-2</v>
      </c>
      <c r="H25" s="87">
        <v>236005980.36616099</v>
      </c>
      <c r="I25" s="87">
        <v>248222718.548538</v>
      </c>
      <c r="J25" s="68">
        <v>-4.9216841400000003E-2</v>
      </c>
    </row>
    <row r="26" spans="1:14">
      <c r="A26"/>
      <c r="B26"/>
      <c r="C26"/>
      <c r="D26"/>
      <c r="E26"/>
      <c r="F26"/>
      <c r="G26"/>
    </row>
    <row r="27" spans="1:14">
      <c r="A27"/>
      <c r="B27"/>
      <c r="C27"/>
      <c r="D27"/>
      <c r="E27"/>
      <c r="F27"/>
      <c r="G27"/>
    </row>
    <row r="30" spans="1:14">
      <c r="A30" s="122"/>
      <c r="B30" s="122" t="s">
        <v>53</v>
      </c>
      <c r="C30" s="144" t="s">
        <v>45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</row>
    <row r="31" spans="1:14">
      <c r="A31" s="122"/>
      <c r="B31" s="122" t="s">
        <v>54</v>
      </c>
      <c r="C31" s="132" t="s">
        <v>106</v>
      </c>
      <c r="D31" s="132" t="s">
        <v>107</v>
      </c>
      <c r="E31" s="132" t="s">
        <v>108</v>
      </c>
      <c r="F31" s="132" t="s">
        <v>109</v>
      </c>
      <c r="G31" s="132" t="s">
        <v>110</v>
      </c>
      <c r="H31" s="132" t="s">
        <v>111</v>
      </c>
      <c r="I31" s="132" t="s">
        <v>112</v>
      </c>
      <c r="J31" s="132" t="s">
        <v>113</v>
      </c>
      <c r="K31" s="132" t="s">
        <v>114</v>
      </c>
      <c r="L31" s="132" t="s">
        <v>115</v>
      </c>
      <c r="M31" s="132" t="s">
        <v>116</v>
      </c>
      <c r="N31" s="132" t="s">
        <v>117</v>
      </c>
    </row>
    <row r="32" spans="1:14">
      <c r="A32" s="122" t="s">
        <v>52</v>
      </c>
      <c r="B32" s="122" t="s">
        <v>60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5">
      <c r="A33" s="124" t="s">
        <v>130</v>
      </c>
      <c r="B33" s="124" t="s">
        <v>131</v>
      </c>
      <c r="C33" s="128">
        <v>-1.5610000000000001E-2</v>
      </c>
      <c r="D33" s="128">
        <v>-1.67E-3</v>
      </c>
      <c r="E33" s="128">
        <v>-1.4290000000000001E-2</v>
      </c>
      <c r="F33" s="128">
        <v>3.5E-4</v>
      </c>
      <c r="G33" s="128">
        <v>-2.3800000000000002E-2</v>
      </c>
      <c r="H33" s="128">
        <v>-7.0000000000000001E-3</v>
      </c>
      <c r="I33" s="128">
        <v>-7.5799999999999999E-3</v>
      </c>
      <c r="J33" s="128">
        <v>-9.2200000000000008E-3</v>
      </c>
      <c r="K33" s="128">
        <v>-1.9449999999999999E-2</v>
      </c>
      <c r="L33" s="128">
        <v>6.0400000000000002E-3</v>
      </c>
      <c r="M33" s="128">
        <v>2.2399999999999998E-3</v>
      </c>
      <c r="N33" s="128">
        <v>-2.7730000000000001E-2</v>
      </c>
      <c r="O33" s="65" t="str">
        <f t="shared" ref="O33:O45" si="0">MID(UPPER(TEXT(A33,"mmm")),1,1)</f>
        <v>F</v>
      </c>
    </row>
    <row r="34" spans="1:15">
      <c r="A34" s="124" t="s">
        <v>132</v>
      </c>
      <c r="B34" s="124" t="s">
        <v>133</v>
      </c>
      <c r="C34" s="128">
        <v>-4.4519999999999997E-2</v>
      </c>
      <c r="D34" s="128">
        <v>3.7699999999999999E-3</v>
      </c>
      <c r="E34" s="128">
        <v>1.329E-2</v>
      </c>
      <c r="F34" s="128">
        <v>-6.1580000000000003E-2</v>
      </c>
      <c r="G34" s="128">
        <v>-3.049E-2</v>
      </c>
      <c r="H34" s="128">
        <v>-3.48E-3</v>
      </c>
      <c r="I34" s="128">
        <v>-4.4000000000000002E-4</v>
      </c>
      <c r="J34" s="128">
        <v>-2.657E-2</v>
      </c>
      <c r="K34" s="128">
        <v>-1.787E-2</v>
      </c>
      <c r="L34" s="128">
        <v>5.2399999999999999E-3</v>
      </c>
      <c r="M34" s="128">
        <v>6.0000000000000001E-3</v>
      </c>
      <c r="N34" s="128">
        <v>-2.911E-2</v>
      </c>
      <c r="O34" s="65" t="str">
        <f t="shared" si="0"/>
        <v>M</v>
      </c>
    </row>
    <row r="35" spans="1:15">
      <c r="A35" s="124" t="s">
        <v>134</v>
      </c>
      <c r="B35" s="124" t="s">
        <v>135</v>
      </c>
      <c r="C35" s="128">
        <v>-0.17194000000000001</v>
      </c>
      <c r="D35" s="128">
        <v>-1.0000000000000001E-5</v>
      </c>
      <c r="E35" s="128">
        <v>-4.6699999999999997E-3</v>
      </c>
      <c r="F35" s="128">
        <v>-0.16725999999999999</v>
      </c>
      <c r="G35" s="128">
        <v>-6.3469999999999999E-2</v>
      </c>
      <c r="H35" s="128">
        <v>-2.0899999999999998E-3</v>
      </c>
      <c r="I35" s="128">
        <v>-8.0000000000000004E-4</v>
      </c>
      <c r="J35" s="128">
        <v>-6.0580000000000002E-2</v>
      </c>
      <c r="K35" s="128">
        <v>-2.9600000000000001E-2</v>
      </c>
      <c r="L35" s="128">
        <v>6.0600000000000003E-3</v>
      </c>
      <c r="M35" s="128">
        <v>5.9699999999999996E-3</v>
      </c>
      <c r="N35" s="128">
        <v>-4.163E-2</v>
      </c>
      <c r="O35" s="65" t="str">
        <f t="shared" si="0"/>
        <v>A</v>
      </c>
    </row>
    <row r="36" spans="1:15">
      <c r="A36" s="124" t="s">
        <v>136</v>
      </c>
      <c r="B36" s="124" t="s">
        <v>137</v>
      </c>
      <c r="C36" s="128">
        <v>-0.12748000000000001</v>
      </c>
      <c r="D36" s="128">
        <v>-1.0970000000000001E-2</v>
      </c>
      <c r="E36" s="128">
        <v>1.4789999999999999E-2</v>
      </c>
      <c r="F36" s="128">
        <v>-0.1313</v>
      </c>
      <c r="G36" s="128">
        <v>-7.5770000000000004E-2</v>
      </c>
      <c r="H36" s="128">
        <v>-3.8E-3</v>
      </c>
      <c r="I36" s="128">
        <v>2.4499999999999999E-3</v>
      </c>
      <c r="J36" s="128">
        <v>-7.442E-2</v>
      </c>
      <c r="K36" s="128">
        <v>-3.8989999999999997E-2</v>
      </c>
      <c r="L36" s="128">
        <v>4.5700000000000003E-3</v>
      </c>
      <c r="M36" s="128">
        <v>6.6800000000000002E-3</v>
      </c>
      <c r="N36" s="128">
        <v>-5.024E-2</v>
      </c>
      <c r="O36" s="65" t="str">
        <f t="shared" si="0"/>
        <v>M</v>
      </c>
    </row>
    <row r="37" spans="1:15">
      <c r="A37" s="124" t="s">
        <v>138</v>
      </c>
      <c r="B37" s="124" t="s">
        <v>139</v>
      </c>
      <c r="C37" s="128">
        <v>-8.1000000000000003E-2</v>
      </c>
      <c r="D37" s="128">
        <v>7.0000000000000001E-3</v>
      </c>
      <c r="E37" s="128">
        <v>-5.2599999999999999E-3</v>
      </c>
      <c r="F37" s="128">
        <v>-8.2739999999999994E-2</v>
      </c>
      <c r="G37" s="128">
        <v>-7.6609999999999998E-2</v>
      </c>
      <c r="H37" s="128">
        <v>-2.0300000000000001E-3</v>
      </c>
      <c r="I37" s="128">
        <v>1.2099999999999999E-3</v>
      </c>
      <c r="J37" s="128">
        <v>-7.5789999999999996E-2</v>
      </c>
      <c r="K37" s="128">
        <v>-4.4040000000000003E-2</v>
      </c>
      <c r="L37" s="128">
        <v>5.7800000000000004E-3</v>
      </c>
      <c r="M37" s="128">
        <v>4.9800000000000001E-3</v>
      </c>
      <c r="N37" s="128">
        <v>-5.4800000000000001E-2</v>
      </c>
      <c r="O37" s="65" t="str">
        <f t="shared" si="0"/>
        <v>J</v>
      </c>
    </row>
    <row r="38" spans="1:15">
      <c r="A38" s="124" t="s">
        <v>140</v>
      </c>
      <c r="B38" s="124" t="s">
        <v>141</v>
      </c>
      <c r="C38" s="128">
        <v>-3.3480000000000003E-2</v>
      </c>
      <c r="D38" s="128">
        <v>2.47E-3</v>
      </c>
      <c r="E38" s="128">
        <v>7.5500000000000003E-3</v>
      </c>
      <c r="F38" s="128">
        <v>-4.3499999999999997E-2</v>
      </c>
      <c r="G38" s="128">
        <v>-6.9919999999999996E-2</v>
      </c>
      <c r="H38" s="128">
        <v>-1.2899999999999999E-3</v>
      </c>
      <c r="I38" s="128">
        <v>2.4399999999999999E-3</v>
      </c>
      <c r="J38" s="128">
        <v>-7.1069999999999994E-2</v>
      </c>
      <c r="K38" s="128">
        <v>-4.904E-2</v>
      </c>
      <c r="L38" s="128">
        <v>3.98E-3</v>
      </c>
      <c r="M38" s="128">
        <v>3.0300000000000001E-3</v>
      </c>
      <c r="N38" s="128">
        <v>-5.6050000000000003E-2</v>
      </c>
      <c r="O38" s="65" t="str">
        <f t="shared" si="0"/>
        <v>J</v>
      </c>
    </row>
    <row r="39" spans="1:15">
      <c r="A39" s="124" t="s">
        <v>142</v>
      </c>
      <c r="B39" s="124" t="s">
        <v>144</v>
      </c>
      <c r="C39" s="128">
        <v>-2.0650000000000002E-2</v>
      </c>
      <c r="D39" s="128">
        <v>6.4999999999999997E-4</v>
      </c>
      <c r="E39" s="128">
        <v>8.0800000000000004E-3</v>
      </c>
      <c r="F39" s="128">
        <v>-2.938E-2</v>
      </c>
      <c r="G39" s="128">
        <v>-6.3689999999999997E-2</v>
      </c>
      <c r="H39" s="128">
        <v>-1.1800000000000001E-3</v>
      </c>
      <c r="I39" s="128">
        <v>3.3500000000000001E-3</v>
      </c>
      <c r="J39" s="128">
        <v>-6.5860000000000002E-2</v>
      </c>
      <c r="K39" s="128">
        <v>-4.7719999999999999E-2</v>
      </c>
      <c r="L39" s="128">
        <v>1.0499999999999999E-3</v>
      </c>
      <c r="M39" s="128">
        <v>2.8800000000000002E-3</v>
      </c>
      <c r="N39" s="128">
        <v>-5.1650000000000001E-2</v>
      </c>
      <c r="O39" s="65" t="str">
        <f t="shared" si="0"/>
        <v>A</v>
      </c>
    </row>
    <row r="40" spans="1:15">
      <c r="A40" s="124" t="s">
        <v>145</v>
      </c>
      <c r="B40" s="124" t="s">
        <v>146</v>
      </c>
      <c r="C40" s="128">
        <v>-2.8119999999999999E-2</v>
      </c>
      <c r="D40" s="128">
        <v>8.2799999999999992E-3</v>
      </c>
      <c r="E40" s="128">
        <v>4.5799999999999999E-3</v>
      </c>
      <c r="F40" s="128">
        <v>-4.0980000000000003E-2</v>
      </c>
      <c r="G40" s="128">
        <v>-5.9900000000000002E-2</v>
      </c>
      <c r="H40" s="128">
        <v>-1.4999999999999999E-4</v>
      </c>
      <c r="I40" s="128">
        <v>3.47E-3</v>
      </c>
      <c r="J40" s="128">
        <v>-6.3219999999999998E-2</v>
      </c>
      <c r="K40" s="128">
        <v>-4.6890000000000001E-2</v>
      </c>
      <c r="L40" s="128">
        <v>5.0000000000000001E-4</v>
      </c>
      <c r="M40" s="128">
        <v>3.6600000000000001E-3</v>
      </c>
      <c r="N40" s="128">
        <v>-5.1049999999999998E-2</v>
      </c>
      <c r="O40" s="65" t="str">
        <f t="shared" si="0"/>
        <v>S</v>
      </c>
    </row>
    <row r="41" spans="1:15">
      <c r="A41" s="124" t="s">
        <v>147</v>
      </c>
      <c r="B41" s="124" t="s">
        <v>148</v>
      </c>
      <c r="C41" s="128">
        <v>-2.8240000000000001E-2</v>
      </c>
      <c r="D41" s="128">
        <v>-1.038E-2</v>
      </c>
      <c r="E41" s="128">
        <v>-1.072E-2</v>
      </c>
      <c r="F41" s="128">
        <v>-7.1399999999999996E-3</v>
      </c>
      <c r="G41" s="128">
        <v>-5.6829999999999999E-2</v>
      </c>
      <c r="H41" s="128">
        <v>-1.08E-3</v>
      </c>
      <c r="I41" s="128">
        <v>1.98E-3</v>
      </c>
      <c r="J41" s="128">
        <v>-5.7729999999999997E-2</v>
      </c>
      <c r="K41" s="128">
        <v>-4.8660000000000002E-2</v>
      </c>
      <c r="L41" s="128">
        <v>-1.24E-3</v>
      </c>
      <c r="M41" s="128">
        <v>2.7100000000000002E-3</v>
      </c>
      <c r="N41" s="128">
        <v>-5.0130000000000001E-2</v>
      </c>
      <c r="O41" s="65" t="str">
        <f t="shared" si="0"/>
        <v>O</v>
      </c>
    </row>
    <row r="42" spans="1:15">
      <c r="A42" s="124" t="s">
        <v>149</v>
      </c>
      <c r="B42" s="124" t="s">
        <v>150</v>
      </c>
      <c r="C42" s="128">
        <v>-5.9150000000000001E-2</v>
      </c>
      <c r="D42" s="128">
        <v>1.34E-3</v>
      </c>
      <c r="E42" s="128">
        <v>-2.4479999999999998E-2</v>
      </c>
      <c r="F42" s="128">
        <v>-3.601E-2</v>
      </c>
      <c r="G42" s="128">
        <v>-5.704E-2</v>
      </c>
      <c r="H42" s="128">
        <v>-8.5999999999999998E-4</v>
      </c>
      <c r="I42" s="128">
        <v>-4.4000000000000002E-4</v>
      </c>
      <c r="J42" s="128">
        <v>-5.5739999999999998E-2</v>
      </c>
      <c r="K42" s="128">
        <v>-5.3269999999999998E-2</v>
      </c>
      <c r="L42" s="128">
        <v>-1.14E-3</v>
      </c>
      <c r="M42" s="128">
        <v>-8.0000000000000007E-5</v>
      </c>
      <c r="N42" s="128">
        <v>-5.2049999999999999E-2</v>
      </c>
      <c r="O42" s="65" t="str">
        <f t="shared" si="0"/>
        <v>N</v>
      </c>
    </row>
    <row r="43" spans="1:15">
      <c r="A43" s="124" t="s">
        <v>151</v>
      </c>
      <c r="B43" s="124" t="s">
        <v>152</v>
      </c>
      <c r="C43" s="128">
        <v>1.4019999999999999E-2</v>
      </c>
      <c r="D43" s="128">
        <v>-6.3000000000000003E-4</v>
      </c>
      <c r="E43" s="128">
        <v>1.3899999999999999E-2</v>
      </c>
      <c r="F43" s="128">
        <v>7.5000000000000002E-4</v>
      </c>
      <c r="G43" s="128">
        <v>-5.108E-2</v>
      </c>
      <c r="H43" s="128">
        <v>-1.08E-3</v>
      </c>
      <c r="I43" s="128">
        <v>8.0000000000000004E-4</v>
      </c>
      <c r="J43" s="128">
        <v>-5.0799999999999998E-2</v>
      </c>
      <c r="K43" s="128">
        <v>-5.108E-2</v>
      </c>
      <c r="L43" s="128">
        <v>-1.08E-3</v>
      </c>
      <c r="M43" s="128">
        <v>8.0000000000000004E-4</v>
      </c>
      <c r="N43" s="128">
        <v>-5.0799999999999998E-2</v>
      </c>
      <c r="O43" s="65" t="str">
        <f t="shared" si="0"/>
        <v>D</v>
      </c>
    </row>
    <row r="44" spans="1:15">
      <c r="A44" s="124" t="s">
        <v>153</v>
      </c>
      <c r="B44" s="124" t="s">
        <v>154</v>
      </c>
      <c r="C44" s="128">
        <v>5.6899999999999997E-3</v>
      </c>
      <c r="D44" s="128">
        <v>-1.503E-2</v>
      </c>
      <c r="E44" s="128">
        <v>1.7819999999999999E-2</v>
      </c>
      <c r="F44" s="128">
        <v>2.8999999999999998E-3</v>
      </c>
      <c r="G44" s="128">
        <v>5.6899999999999997E-3</v>
      </c>
      <c r="H44" s="128">
        <v>-1.503E-2</v>
      </c>
      <c r="I44" s="128">
        <v>1.7819999999999999E-2</v>
      </c>
      <c r="J44" s="128">
        <v>2.8999999999999998E-3</v>
      </c>
      <c r="K44" s="128">
        <v>-4.7809999999999998E-2</v>
      </c>
      <c r="L44" s="128">
        <v>-1.4E-3</v>
      </c>
      <c r="M44" s="128">
        <v>2.5799999999999998E-3</v>
      </c>
      <c r="N44" s="128">
        <v>-4.8989999999999999E-2</v>
      </c>
      <c r="O44" s="65" t="str">
        <f t="shared" si="0"/>
        <v>E</v>
      </c>
    </row>
    <row r="45" spans="1:15">
      <c r="A45" s="124" t="s">
        <v>155</v>
      </c>
      <c r="B45" s="124" t="s">
        <v>157</v>
      </c>
      <c r="C45" s="128">
        <v>-3.2640000000000002E-2</v>
      </c>
      <c r="D45" s="128">
        <v>3.46E-3</v>
      </c>
      <c r="E45" s="128">
        <v>1.43E-2</v>
      </c>
      <c r="F45" s="128">
        <v>-5.04E-2</v>
      </c>
      <c r="G45" s="128">
        <v>-1.2239999999999999E-2</v>
      </c>
      <c r="H45" s="128">
        <v>-6.6499999999999997E-3</v>
      </c>
      <c r="I45" s="128">
        <v>1.66E-2</v>
      </c>
      <c r="J45" s="128">
        <v>-2.2190000000000001E-2</v>
      </c>
      <c r="K45" s="128">
        <v>-4.922E-2</v>
      </c>
      <c r="L45" s="128">
        <v>-1.0300000000000001E-3</v>
      </c>
      <c r="M45" s="128">
        <v>4.8999999999999998E-3</v>
      </c>
      <c r="N45" s="128">
        <v>-5.3089999999999998E-2</v>
      </c>
      <c r="O45" s="65" t="str">
        <f t="shared" si="0"/>
        <v>F</v>
      </c>
    </row>
    <row r="49" spans="1:9">
      <c r="B49" s="56" t="str">
        <f>"Máxima "&amp;MID(B2,7,4)</f>
        <v>Máxima 2021</v>
      </c>
      <c r="C49" s="56" t="str">
        <f>"Media "&amp;MID(B2,7,4)</f>
        <v>Media 2021</v>
      </c>
      <c r="D49" s="56" t="str">
        <f>"Mínima "&amp;MID(B2,7,4)</f>
        <v>Mínima 2021</v>
      </c>
      <c r="E49" s="57" t="str">
        <f>"Media "&amp;MID(B2,7,4)-1</f>
        <v>Media 2020</v>
      </c>
      <c r="F49" s="58"/>
      <c r="G49" s="57" t="str">
        <f>"Banda máxima "&amp;MID(B2,7,4)-20&amp;"-"&amp;MID(B2,7,4)-1</f>
        <v>Banda máxima 2001-2020</v>
      </c>
      <c r="H49" s="56" t="str">
        <f>"Banda mínima "&amp;MID(B2,7,4)-20&amp;"-"&amp;MID(B2,7,4)-1</f>
        <v>Banda mínima 2001-2020</v>
      </c>
    </row>
    <row r="50" spans="1:9">
      <c r="A50" s="51" t="s">
        <v>54</v>
      </c>
      <c r="B50" s="131" t="s">
        <v>56</v>
      </c>
      <c r="C50" s="131" t="s">
        <v>57</v>
      </c>
      <c r="D50" s="131" t="s">
        <v>58</v>
      </c>
      <c r="E50" s="131" t="s">
        <v>59</v>
      </c>
      <c r="F50" s="51" t="s">
        <v>54</v>
      </c>
      <c r="G50" s="131" t="s">
        <v>61</v>
      </c>
      <c r="H50" s="131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161</v>
      </c>
      <c r="B52" s="54">
        <v>18.193000000000001</v>
      </c>
      <c r="C52" s="54">
        <v>14.712</v>
      </c>
      <c r="D52" s="54">
        <v>11.23</v>
      </c>
      <c r="E52" s="54">
        <v>15.67</v>
      </c>
      <c r="F52" s="55">
        <v>1</v>
      </c>
      <c r="G52" s="54">
        <v>13.7783684211</v>
      </c>
      <c r="H52" s="54">
        <v>5.1873684211000004</v>
      </c>
      <c r="I52" s="127"/>
    </row>
    <row r="53" spans="1:9">
      <c r="A53" s="53" t="s">
        <v>162</v>
      </c>
      <c r="B53" s="54">
        <v>18.268000000000001</v>
      </c>
      <c r="C53" s="54">
        <v>14.132</v>
      </c>
      <c r="D53" s="54">
        <v>9.9949999999999992</v>
      </c>
      <c r="E53" s="54">
        <v>15.705</v>
      </c>
      <c r="F53" s="55">
        <v>2</v>
      </c>
      <c r="G53" s="54">
        <v>13.208578947399999</v>
      </c>
      <c r="H53" s="54">
        <v>4.9009999999999998</v>
      </c>
      <c r="I53" s="127"/>
    </row>
    <row r="54" spans="1:9">
      <c r="A54" s="53" t="s">
        <v>163</v>
      </c>
      <c r="B54" s="54">
        <v>17.204999999999998</v>
      </c>
      <c r="C54" s="54">
        <v>13.499000000000001</v>
      </c>
      <c r="D54" s="54">
        <v>9.7929999999999993</v>
      </c>
      <c r="E54" s="54">
        <v>15.840999999999999</v>
      </c>
      <c r="F54" s="55">
        <v>3</v>
      </c>
      <c r="G54" s="54">
        <v>13.351315789499999</v>
      </c>
      <c r="H54" s="54">
        <v>4.5062105263000003</v>
      </c>
      <c r="I54" s="127"/>
    </row>
    <row r="55" spans="1:9">
      <c r="A55" s="53" t="s">
        <v>164</v>
      </c>
      <c r="B55" s="54">
        <v>15.266999999999999</v>
      </c>
      <c r="C55" s="54">
        <v>12.231999999999999</v>
      </c>
      <c r="D55" s="54">
        <v>9.1969999999999992</v>
      </c>
      <c r="E55" s="54">
        <v>13.823</v>
      </c>
      <c r="F55" s="55">
        <v>4</v>
      </c>
      <c r="G55" s="54">
        <v>13.3959473684</v>
      </c>
      <c r="H55" s="54">
        <v>5.1596842105</v>
      </c>
      <c r="I55" s="127"/>
    </row>
    <row r="56" spans="1:9">
      <c r="A56" s="53" t="s">
        <v>165</v>
      </c>
      <c r="B56" s="54">
        <v>14.824999999999999</v>
      </c>
      <c r="C56" s="54">
        <v>11.891</v>
      </c>
      <c r="D56" s="54">
        <v>8.9559999999999995</v>
      </c>
      <c r="E56" s="54">
        <v>10.526999999999999</v>
      </c>
      <c r="F56" s="55">
        <v>5</v>
      </c>
      <c r="G56" s="54">
        <v>13.823</v>
      </c>
      <c r="H56" s="54">
        <v>5.3520000000000003</v>
      </c>
      <c r="I56" s="127"/>
    </row>
    <row r="57" spans="1:9">
      <c r="A57" s="53" t="s">
        <v>166</v>
      </c>
      <c r="B57" s="54">
        <v>14.154999999999999</v>
      </c>
      <c r="C57" s="54">
        <v>11.157</v>
      </c>
      <c r="D57" s="54">
        <v>8.16</v>
      </c>
      <c r="E57" s="54">
        <v>10.285</v>
      </c>
      <c r="F57" s="55">
        <v>6</v>
      </c>
      <c r="G57" s="54">
        <v>13.650947368400001</v>
      </c>
      <c r="H57" s="54">
        <v>5.3527894736999997</v>
      </c>
      <c r="I57" s="127"/>
    </row>
    <row r="58" spans="1:9">
      <c r="A58" s="53" t="s">
        <v>167</v>
      </c>
      <c r="B58" s="54">
        <v>13.02</v>
      </c>
      <c r="C58" s="54">
        <v>9.7370000000000001</v>
      </c>
      <c r="D58" s="54">
        <v>6.4530000000000003</v>
      </c>
      <c r="E58" s="54">
        <v>10.91</v>
      </c>
      <c r="F58" s="55">
        <v>7</v>
      </c>
      <c r="G58" s="54">
        <v>13.246210526300001</v>
      </c>
      <c r="H58" s="54">
        <v>5.1833157894999999</v>
      </c>
      <c r="I58" s="127"/>
    </row>
    <row r="59" spans="1:9">
      <c r="A59" s="53" t="s">
        <v>168</v>
      </c>
      <c r="B59" s="54">
        <v>14.093999999999999</v>
      </c>
      <c r="C59" s="54">
        <v>11.223000000000001</v>
      </c>
      <c r="D59" s="54">
        <v>8.3510000000000009</v>
      </c>
      <c r="E59" s="54">
        <v>10.678000000000001</v>
      </c>
      <c r="F59" s="55">
        <v>8</v>
      </c>
      <c r="G59" s="54">
        <v>13.303421052599999</v>
      </c>
      <c r="H59" s="54">
        <v>4.9028947368000004</v>
      </c>
      <c r="I59" s="127"/>
    </row>
    <row r="60" spans="1:9">
      <c r="A60" s="53" t="s">
        <v>169</v>
      </c>
      <c r="B60" s="54">
        <v>13.542999999999999</v>
      </c>
      <c r="C60" s="54">
        <v>10.726000000000001</v>
      </c>
      <c r="D60" s="54">
        <v>7.9080000000000004</v>
      </c>
      <c r="E60" s="54">
        <v>11.638</v>
      </c>
      <c r="F60" s="55">
        <v>9</v>
      </c>
      <c r="G60" s="54">
        <v>13.8961578947</v>
      </c>
      <c r="H60" s="54">
        <v>4.5837894736999996</v>
      </c>
      <c r="I60" s="127"/>
    </row>
    <row r="61" spans="1:9">
      <c r="A61" s="53" t="s">
        <v>170</v>
      </c>
      <c r="B61" s="54">
        <v>15.688000000000001</v>
      </c>
      <c r="C61" s="54">
        <v>12.016999999999999</v>
      </c>
      <c r="D61" s="54">
        <v>8.3460000000000001</v>
      </c>
      <c r="E61" s="54">
        <v>14.374000000000001</v>
      </c>
      <c r="F61" s="55">
        <v>10</v>
      </c>
      <c r="G61" s="54">
        <v>14.3188421053</v>
      </c>
      <c r="H61" s="54">
        <v>5.3081052631999999</v>
      </c>
      <c r="I61" s="127"/>
    </row>
    <row r="62" spans="1:9">
      <c r="A62" s="53" t="s">
        <v>171</v>
      </c>
      <c r="B62" s="54">
        <v>17.12</v>
      </c>
      <c r="C62" s="54">
        <v>12.638999999999999</v>
      </c>
      <c r="D62" s="54">
        <v>8.1579999999999995</v>
      </c>
      <c r="E62" s="54">
        <v>13.228</v>
      </c>
      <c r="F62" s="55">
        <v>11</v>
      </c>
      <c r="G62" s="54">
        <v>14.110684210500001</v>
      </c>
      <c r="H62" s="54">
        <v>5.1180526316000003</v>
      </c>
      <c r="I62" s="127"/>
    </row>
    <row r="63" spans="1:9">
      <c r="A63" s="53" t="s">
        <v>172</v>
      </c>
      <c r="B63" s="54">
        <v>16.646000000000001</v>
      </c>
      <c r="C63" s="54">
        <v>12.965999999999999</v>
      </c>
      <c r="D63" s="54">
        <v>9.2850000000000001</v>
      </c>
      <c r="E63" s="54">
        <v>12.423</v>
      </c>
      <c r="F63" s="55">
        <v>12</v>
      </c>
      <c r="G63" s="54">
        <v>14.1821052632</v>
      </c>
      <c r="H63" s="54">
        <v>5.5305789473999996</v>
      </c>
      <c r="I63" s="127"/>
    </row>
    <row r="64" spans="1:9">
      <c r="A64" s="53" t="s">
        <v>173</v>
      </c>
      <c r="B64" s="54">
        <v>17.09</v>
      </c>
      <c r="C64" s="54">
        <v>12.246</v>
      </c>
      <c r="D64" s="54">
        <v>7.4029999999999996</v>
      </c>
      <c r="E64" s="54">
        <v>13.302</v>
      </c>
      <c r="F64" s="55">
        <v>13</v>
      </c>
      <c r="G64" s="54">
        <v>14.673368421099999</v>
      </c>
      <c r="H64" s="54">
        <v>5.3652105263000003</v>
      </c>
      <c r="I64" s="127"/>
    </row>
    <row r="65" spans="1:9">
      <c r="A65" s="53" t="s">
        <v>174</v>
      </c>
      <c r="B65" s="54">
        <v>16.617000000000001</v>
      </c>
      <c r="C65" s="54">
        <v>11.443</v>
      </c>
      <c r="D65" s="54">
        <v>6.2679999999999998</v>
      </c>
      <c r="E65" s="54">
        <v>12.462</v>
      </c>
      <c r="F65" s="55">
        <v>14</v>
      </c>
      <c r="G65" s="54">
        <v>14.2186315789</v>
      </c>
      <c r="H65" s="54">
        <v>5.7301578946999996</v>
      </c>
      <c r="I65" s="127"/>
    </row>
    <row r="66" spans="1:9">
      <c r="A66" s="53" t="s">
        <v>175</v>
      </c>
      <c r="B66" s="54">
        <v>16.266999999999999</v>
      </c>
      <c r="C66" s="54">
        <v>12.404999999999999</v>
      </c>
      <c r="D66" s="54">
        <v>8.5429999999999993</v>
      </c>
      <c r="E66" s="54">
        <v>12.065</v>
      </c>
      <c r="F66" s="55">
        <v>15</v>
      </c>
      <c r="G66" s="54">
        <v>14.1101578947</v>
      </c>
      <c r="H66" s="54">
        <v>5.3624210526000002</v>
      </c>
      <c r="I66" s="127"/>
    </row>
    <row r="67" spans="1:9">
      <c r="A67" s="53" t="s">
        <v>176</v>
      </c>
      <c r="B67" s="54">
        <v>16.829999999999998</v>
      </c>
      <c r="C67" s="54">
        <v>11.951000000000001</v>
      </c>
      <c r="D67" s="54">
        <v>7.0709999999999997</v>
      </c>
      <c r="E67" s="54">
        <v>13.47</v>
      </c>
      <c r="F67" s="55">
        <v>16</v>
      </c>
      <c r="G67" s="54">
        <v>14.194105263200001</v>
      </c>
      <c r="H67" s="54">
        <v>5.1941052632</v>
      </c>
      <c r="I67" s="127"/>
    </row>
    <row r="68" spans="1:9">
      <c r="A68" s="53" t="s">
        <v>177</v>
      </c>
      <c r="B68" s="54">
        <v>17.391999999999999</v>
      </c>
      <c r="C68" s="54">
        <v>11.888999999999999</v>
      </c>
      <c r="D68" s="54">
        <v>6.3860000000000001</v>
      </c>
      <c r="E68" s="54">
        <v>12.294</v>
      </c>
      <c r="F68" s="55">
        <v>17</v>
      </c>
      <c r="G68" s="54">
        <v>13.4434210526</v>
      </c>
      <c r="H68" s="54">
        <v>4.7988421053000003</v>
      </c>
      <c r="I68" s="127"/>
    </row>
    <row r="69" spans="1:9">
      <c r="A69" s="53" t="s">
        <v>178</v>
      </c>
      <c r="B69" s="54">
        <v>16.227</v>
      </c>
      <c r="C69" s="54">
        <v>11.743</v>
      </c>
      <c r="D69" s="54">
        <v>7.2590000000000003</v>
      </c>
      <c r="E69" s="54">
        <v>11.023</v>
      </c>
      <c r="F69" s="55">
        <v>18</v>
      </c>
      <c r="G69" s="54">
        <v>13.2810526316</v>
      </c>
      <c r="H69" s="54">
        <v>4.7892631578999998</v>
      </c>
      <c r="I69" s="127"/>
    </row>
    <row r="70" spans="1:9">
      <c r="A70" s="53" t="s">
        <v>179</v>
      </c>
      <c r="B70" s="54">
        <v>17.056999999999999</v>
      </c>
      <c r="C70" s="54">
        <v>12.032</v>
      </c>
      <c r="D70" s="54">
        <v>7.0069999999999997</v>
      </c>
      <c r="E70" s="54">
        <v>10.757</v>
      </c>
      <c r="F70" s="55">
        <v>19</v>
      </c>
      <c r="G70" s="54">
        <v>13.612</v>
      </c>
      <c r="H70" s="54">
        <v>4.9991052631999997</v>
      </c>
      <c r="I70" s="127"/>
    </row>
    <row r="71" spans="1:9">
      <c r="A71" s="53" t="s">
        <v>180</v>
      </c>
      <c r="B71" s="54">
        <v>17.704999999999998</v>
      </c>
      <c r="C71" s="54">
        <v>13.117000000000001</v>
      </c>
      <c r="D71" s="54">
        <v>8.5280000000000005</v>
      </c>
      <c r="E71" s="54">
        <v>10.789</v>
      </c>
      <c r="F71" s="55">
        <v>20</v>
      </c>
      <c r="G71" s="54">
        <v>13.9863684211</v>
      </c>
      <c r="H71" s="54">
        <v>4.8141052632000001</v>
      </c>
      <c r="I71" s="127"/>
    </row>
    <row r="72" spans="1:9">
      <c r="A72" s="53" t="s">
        <v>181</v>
      </c>
      <c r="B72" s="54">
        <v>14.615</v>
      </c>
      <c r="C72" s="54">
        <v>11.24</v>
      </c>
      <c r="D72" s="54">
        <v>7.8650000000000002</v>
      </c>
      <c r="E72" s="54">
        <v>11.742000000000001</v>
      </c>
      <c r="F72" s="55">
        <v>21</v>
      </c>
      <c r="G72" s="54">
        <v>14.2224210526</v>
      </c>
      <c r="H72" s="54">
        <v>5.0700526316000003</v>
      </c>
      <c r="I72" s="127"/>
    </row>
    <row r="73" spans="1:9">
      <c r="A73" s="53" t="s">
        <v>182</v>
      </c>
      <c r="B73" s="54">
        <v>14.172000000000001</v>
      </c>
      <c r="C73" s="54">
        <v>10.446999999999999</v>
      </c>
      <c r="D73" s="54">
        <v>6.7220000000000004</v>
      </c>
      <c r="E73" s="54">
        <v>12.074999999999999</v>
      </c>
      <c r="F73" s="55">
        <v>22</v>
      </c>
      <c r="G73" s="54">
        <v>15.0754736842</v>
      </c>
      <c r="H73" s="54">
        <v>4.7055789474000003</v>
      </c>
      <c r="I73" s="127"/>
    </row>
    <row r="74" spans="1:9">
      <c r="A74" s="53" t="s">
        <v>183</v>
      </c>
      <c r="B74" s="54">
        <v>16.777000000000001</v>
      </c>
      <c r="C74" s="54">
        <v>11.903</v>
      </c>
      <c r="D74" s="54">
        <v>7.0279999999999996</v>
      </c>
      <c r="E74" s="54">
        <v>12.646000000000001</v>
      </c>
      <c r="F74" s="55">
        <v>23</v>
      </c>
      <c r="G74" s="54">
        <v>15.2490526316</v>
      </c>
      <c r="H74" s="54">
        <v>5.34</v>
      </c>
      <c r="I74" s="127"/>
    </row>
    <row r="75" spans="1:9">
      <c r="A75" s="53" t="s">
        <v>184</v>
      </c>
      <c r="B75" s="54">
        <v>17.878</v>
      </c>
      <c r="C75" s="54">
        <v>13.374000000000001</v>
      </c>
      <c r="D75" s="54">
        <v>8.8699999999999992</v>
      </c>
      <c r="E75" s="54">
        <v>12.807</v>
      </c>
      <c r="F75" s="55">
        <v>24</v>
      </c>
      <c r="G75" s="54">
        <v>14.155421052599999</v>
      </c>
      <c r="H75" s="54">
        <v>5.7913684210999996</v>
      </c>
      <c r="I75" s="127"/>
    </row>
    <row r="76" spans="1:9">
      <c r="A76" s="53" t="s">
        <v>185</v>
      </c>
      <c r="B76" s="54">
        <v>15.356999999999999</v>
      </c>
      <c r="C76" s="54">
        <v>12.01</v>
      </c>
      <c r="D76" s="54">
        <v>8.6620000000000008</v>
      </c>
      <c r="E76" s="54">
        <v>12.707000000000001</v>
      </c>
      <c r="F76" s="55">
        <v>25</v>
      </c>
      <c r="G76" s="54">
        <v>14.3664210526</v>
      </c>
      <c r="H76" s="54">
        <v>5.7270000000000003</v>
      </c>
      <c r="I76" s="127"/>
    </row>
    <row r="77" spans="1:9">
      <c r="A77" s="53" t="s">
        <v>186</v>
      </c>
      <c r="B77" s="54">
        <v>16.077999999999999</v>
      </c>
      <c r="C77" s="54">
        <v>12.46</v>
      </c>
      <c r="D77" s="54">
        <v>8.843</v>
      </c>
      <c r="E77" s="54">
        <v>12.44</v>
      </c>
      <c r="F77" s="55">
        <v>26</v>
      </c>
      <c r="G77" s="54">
        <v>14.4849473684</v>
      </c>
      <c r="H77" s="54">
        <v>5.4179473684000001</v>
      </c>
      <c r="I77" s="127"/>
    </row>
    <row r="78" spans="1:9">
      <c r="A78" s="53" t="s">
        <v>187</v>
      </c>
      <c r="B78" s="54">
        <v>16.196999999999999</v>
      </c>
      <c r="C78" s="54">
        <v>11.813000000000001</v>
      </c>
      <c r="D78" s="54">
        <v>7.43</v>
      </c>
      <c r="E78" s="54">
        <v>13.452</v>
      </c>
      <c r="F78" s="55">
        <v>27</v>
      </c>
      <c r="G78" s="54">
        <v>14.405789473700001</v>
      </c>
      <c r="H78" s="54">
        <v>5.2824210526000002</v>
      </c>
      <c r="I78" s="127"/>
    </row>
    <row r="79" spans="1:9">
      <c r="A79" s="53" t="s">
        <v>157</v>
      </c>
      <c r="B79" s="54">
        <v>15.061999999999999</v>
      </c>
      <c r="C79" s="54">
        <v>11.071999999999999</v>
      </c>
      <c r="D79" s="54">
        <v>7.0819999999999999</v>
      </c>
      <c r="E79" s="54">
        <v>13.815</v>
      </c>
      <c r="F79" s="55">
        <v>28</v>
      </c>
      <c r="G79" s="54">
        <v>14.2442105263</v>
      </c>
      <c r="H79" s="54">
        <v>5.8262105262999997</v>
      </c>
      <c r="I79" s="127"/>
    </row>
    <row r="80" spans="1:9">
      <c r="A80"/>
      <c r="B80"/>
      <c r="C80"/>
      <c r="D80"/>
      <c r="E80"/>
      <c r="F80"/>
      <c r="G80"/>
      <c r="H80"/>
      <c r="I80" s="127"/>
    </row>
    <row r="81" spans="1:9">
      <c r="A81"/>
      <c r="B81"/>
      <c r="C81"/>
      <c r="D81"/>
      <c r="E81"/>
      <c r="F81"/>
      <c r="G81"/>
      <c r="H81"/>
      <c r="I81" s="127"/>
    </row>
    <row r="82" spans="1:9">
      <c r="A82"/>
      <c r="B82"/>
      <c r="C82"/>
      <c r="D82"/>
      <c r="E82"/>
      <c r="F82"/>
      <c r="G82"/>
      <c r="H82"/>
      <c r="I82" s="126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98</v>
      </c>
      <c r="B87" s="63">
        <v>23296.649045549999</v>
      </c>
      <c r="C87" s="77" t="str">
        <f>MID(UPPER(TEXT(D87,"mmm")),1,1)</f>
        <v>F</v>
      </c>
      <c r="D87" s="80" t="str">
        <f t="shared" ref="D87:D109" si="1">TEXT(EDATE(D88,-1),"mmmm aaaa")</f>
        <v>febrero 2019</v>
      </c>
      <c r="E87" s="81">
        <f>VLOOKUP(D87,A$87:B$122,2,FALSE)</f>
        <v>20154.629677354002</v>
      </c>
    </row>
    <row r="88" spans="1:9">
      <c r="A88" s="53" t="s">
        <v>99</v>
      </c>
      <c r="B88" s="63">
        <v>20154.629677354002</v>
      </c>
      <c r="C88" s="78" t="str">
        <f t="shared" ref="C88:C111" si="2">MID(UPPER(TEXT(D88,"mmm")),1,1)</f>
        <v>M</v>
      </c>
      <c r="D88" s="82" t="str">
        <f t="shared" si="1"/>
        <v>marzo 2019</v>
      </c>
      <c r="E88" s="83">
        <f t="shared" ref="E88:E111" si="3">VLOOKUP(D88,A$87:B$122,2,FALSE)</f>
        <v>20726.895805251999</v>
      </c>
    </row>
    <row r="89" spans="1:9">
      <c r="A89" s="53" t="s">
        <v>101</v>
      </c>
      <c r="B89" s="63">
        <v>20726.895805251999</v>
      </c>
      <c r="C89" s="78" t="str">
        <f t="shared" si="2"/>
        <v>A</v>
      </c>
      <c r="D89" s="82" t="str">
        <f t="shared" si="1"/>
        <v>abril 2019</v>
      </c>
      <c r="E89" s="83">
        <f t="shared" si="3"/>
        <v>19514.052023056</v>
      </c>
    </row>
    <row r="90" spans="1:9">
      <c r="A90" s="53" t="s">
        <v>102</v>
      </c>
      <c r="B90" s="63">
        <v>19514.052023056</v>
      </c>
      <c r="C90" s="78" t="str">
        <f t="shared" si="2"/>
        <v>M</v>
      </c>
      <c r="D90" s="82" t="str">
        <f t="shared" si="1"/>
        <v>mayo 2019</v>
      </c>
      <c r="E90" s="83">
        <f t="shared" si="3"/>
        <v>19899.136009188001</v>
      </c>
    </row>
    <row r="91" spans="1:9">
      <c r="A91" s="53" t="s">
        <v>103</v>
      </c>
      <c r="B91" s="63">
        <v>19899.136009188001</v>
      </c>
      <c r="C91" s="78" t="str">
        <f t="shared" si="2"/>
        <v>J</v>
      </c>
      <c r="D91" s="82" t="str">
        <f t="shared" si="1"/>
        <v>junio 2019</v>
      </c>
      <c r="E91" s="83">
        <f t="shared" si="3"/>
        <v>19970.835457706002</v>
      </c>
    </row>
    <row r="92" spans="1:9">
      <c r="A92" s="53" t="s">
        <v>104</v>
      </c>
      <c r="B92" s="63">
        <v>19970.835457706002</v>
      </c>
      <c r="C92" s="78" t="str">
        <f t="shared" si="2"/>
        <v>J</v>
      </c>
      <c r="D92" s="82" t="str">
        <f t="shared" si="1"/>
        <v>julio 2019</v>
      </c>
      <c r="E92" s="83">
        <f t="shared" si="3"/>
        <v>22701.204090208001</v>
      </c>
    </row>
    <row r="93" spans="1:9">
      <c r="A93" s="53" t="s">
        <v>121</v>
      </c>
      <c r="B93" s="63">
        <v>22701.204090208001</v>
      </c>
      <c r="C93" s="78" t="str">
        <f t="shared" si="2"/>
        <v>A</v>
      </c>
      <c r="D93" s="82" t="str">
        <f t="shared" si="1"/>
        <v>agosto 2019</v>
      </c>
      <c r="E93" s="83">
        <f t="shared" si="3"/>
        <v>21177.253561983998</v>
      </c>
    </row>
    <row r="94" spans="1:9">
      <c r="A94" s="53" t="s">
        <v>123</v>
      </c>
      <c r="B94" s="63">
        <v>21177.253561983998</v>
      </c>
      <c r="C94" s="78" t="str">
        <f t="shared" si="2"/>
        <v>S</v>
      </c>
      <c r="D94" s="82" t="str">
        <f t="shared" si="1"/>
        <v>septiembre 2019</v>
      </c>
      <c r="E94" s="83">
        <f t="shared" si="3"/>
        <v>19936.18443252</v>
      </c>
    </row>
    <row r="95" spans="1:9">
      <c r="A95" s="53" t="s">
        <v>124</v>
      </c>
      <c r="B95" s="63">
        <v>19936.18443252</v>
      </c>
      <c r="C95" s="78" t="str">
        <f t="shared" si="2"/>
        <v>O</v>
      </c>
      <c r="D95" s="82" t="str">
        <f t="shared" si="1"/>
        <v>octubre 2019</v>
      </c>
      <c r="E95" s="83">
        <f t="shared" si="3"/>
        <v>20155.46354927</v>
      </c>
    </row>
    <row r="96" spans="1:9">
      <c r="A96" s="53" t="s">
        <v>125</v>
      </c>
      <c r="B96" s="63">
        <v>20155.46354927</v>
      </c>
      <c r="C96" s="78" t="str">
        <f t="shared" si="2"/>
        <v>N</v>
      </c>
      <c r="D96" s="82" t="str">
        <f t="shared" si="1"/>
        <v>noviembre 2019</v>
      </c>
      <c r="E96" s="83">
        <f t="shared" si="3"/>
        <v>20817.226544469999</v>
      </c>
    </row>
    <row r="97" spans="1:5">
      <c r="A97" s="53" t="s">
        <v>126</v>
      </c>
      <c r="B97" s="63">
        <v>20817.226544469999</v>
      </c>
      <c r="C97" s="78" t="str">
        <f t="shared" si="2"/>
        <v>D</v>
      </c>
      <c r="D97" s="82" t="str">
        <f t="shared" si="1"/>
        <v>diciembre 2019</v>
      </c>
      <c r="E97" s="83">
        <f t="shared" si="3"/>
        <v>20907.164036049999</v>
      </c>
    </row>
    <row r="98" spans="1:5">
      <c r="A98" s="53" t="s">
        <v>127</v>
      </c>
      <c r="B98" s="63">
        <v>20907.164036049999</v>
      </c>
      <c r="C98" s="78" t="str">
        <f t="shared" si="2"/>
        <v>E</v>
      </c>
      <c r="D98" s="82" t="str">
        <f t="shared" si="1"/>
        <v>enero 2020</v>
      </c>
      <c r="E98" s="83">
        <f t="shared" si="3"/>
        <v>22577.217376982</v>
      </c>
    </row>
    <row r="99" spans="1:5">
      <c r="A99" s="53" t="s">
        <v>128</v>
      </c>
      <c r="B99" s="63">
        <v>22577.217376982</v>
      </c>
      <c r="C99" s="78" t="str">
        <f t="shared" si="2"/>
        <v>F</v>
      </c>
      <c r="D99" s="82" t="str">
        <f t="shared" si="1"/>
        <v>febrero 2020</v>
      </c>
      <c r="E99" s="83">
        <f t="shared" si="3"/>
        <v>19840.085661852001</v>
      </c>
    </row>
    <row r="100" spans="1:5">
      <c r="A100" s="53" t="s">
        <v>130</v>
      </c>
      <c r="B100" s="63">
        <v>19840.085661852001</v>
      </c>
      <c r="C100" s="78" t="str">
        <f t="shared" si="2"/>
        <v>M</v>
      </c>
      <c r="D100" s="82" t="str">
        <f t="shared" si="1"/>
        <v>marzo 2020</v>
      </c>
      <c r="E100" s="83">
        <f t="shared" si="3"/>
        <v>19804.184770357999</v>
      </c>
    </row>
    <row r="101" spans="1:5">
      <c r="A101" s="53" t="s">
        <v>132</v>
      </c>
      <c r="B101" s="63">
        <v>19804.184770357999</v>
      </c>
      <c r="C101" s="78" t="str">
        <f t="shared" si="2"/>
        <v>A</v>
      </c>
      <c r="D101" s="82" t="str">
        <f t="shared" si="1"/>
        <v>abril 2020</v>
      </c>
      <c r="E101" s="83">
        <f t="shared" si="3"/>
        <v>16158.814860384</v>
      </c>
    </row>
    <row r="102" spans="1:5">
      <c r="A102" s="53" t="s">
        <v>134</v>
      </c>
      <c r="B102" s="63">
        <v>16158.814860384</v>
      </c>
      <c r="C102" s="78" t="str">
        <f t="shared" si="2"/>
        <v>M</v>
      </c>
      <c r="D102" s="82" t="str">
        <f t="shared" si="1"/>
        <v>mayo 2020</v>
      </c>
      <c r="E102" s="83">
        <f t="shared" si="3"/>
        <v>17362.423732903</v>
      </c>
    </row>
    <row r="103" spans="1:5">
      <c r="A103" s="53" t="s">
        <v>136</v>
      </c>
      <c r="B103" s="63">
        <v>17362.423732903</v>
      </c>
      <c r="C103" s="78" t="str">
        <f t="shared" si="2"/>
        <v>J</v>
      </c>
      <c r="D103" s="82" t="str">
        <f t="shared" si="1"/>
        <v>junio 2020</v>
      </c>
      <c r="E103" s="83">
        <f t="shared" si="3"/>
        <v>18353.266600046001</v>
      </c>
    </row>
    <row r="104" spans="1:5">
      <c r="A104" s="53" t="s">
        <v>138</v>
      </c>
      <c r="B104" s="63">
        <v>18353.266600046001</v>
      </c>
      <c r="C104" s="78" t="str">
        <f t="shared" si="2"/>
        <v>J</v>
      </c>
      <c r="D104" s="82" t="str">
        <f t="shared" si="1"/>
        <v>julio 2020</v>
      </c>
      <c r="E104" s="83">
        <f t="shared" si="3"/>
        <v>21941.099715193999</v>
      </c>
    </row>
    <row r="105" spans="1:5">
      <c r="A105" s="53" t="s">
        <v>140</v>
      </c>
      <c r="B105" s="63">
        <v>21941.099715193999</v>
      </c>
      <c r="C105" s="78" t="str">
        <f t="shared" si="2"/>
        <v>A</v>
      </c>
      <c r="D105" s="82" t="str">
        <f t="shared" si="1"/>
        <v>agosto 2020</v>
      </c>
      <c r="E105" s="83">
        <f t="shared" si="3"/>
        <v>20739.942271404001</v>
      </c>
    </row>
    <row r="106" spans="1:5">
      <c r="A106" s="53" t="s">
        <v>142</v>
      </c>
      <c r="B106" s="63">
        <v>20739.942271404001</v>
      </c>
      <c r="C106" s="78" t="str">
        <f t="shared" si="2"/>
        <v>S</v>
      </c>
      <c r="D106" s="82" t="str">
        <f t="shared" si="1"/>
        <v>septiembre 2020</v>
      </c>
      <c r="E106" s="83">
        <f t="shared" si="3"/>
        <v>19375.491099671999</v>
      </c>
    </row>
    <row r="107" spans="1:5">
      <c r="A107" s="53" t="s">
        <v>145</v>
      </c>
      <c r="B107" s="63">
        <v>19375.491099671999</v>
      </c>
      <c r="C107" s="78" t="str">
        <f t="shared" si="2"/>
        <v>O</v>
      </c>
      <c r="D107" s="82" t="str">
        <f t="shared" si="1"/>
        <v>octubre 2020</v>
      </c>
      <c r="E107" s="83">
        <f t="shared" si="3"/>
        <v>19586.359679091998</v>
      </c>
    </row>
    <row r="108" spans="1:5">
      <c r="A108" s="53" t="s">
        <v>147</v>
      </c>
      <c r="B108" s="63">
        <v>19586.359679091998</v>
      </c>
      <c r="C108" s="78" t="str">
        <f t="shared" si="2"/>
        <v>N</v>
      </c>
      <c r="D108" s="82" t="str">
        <f t="shared" si="1"/>
        <v>noviembre 2020</v>
      </c>
      <c r="E108" s="83">
        <f t="shared" si="3"/>
        <v>19585.897864158</v>
      </c>
    </row>
    <row r="109" spans="1:5">
      <c r="A109" s="53" t="s">
        <v>149</v>
      </c>
      <c r="B109" s="63">
        <v>19585.897864158</v>
      </c>
      <c r="C109" s="78" t="str">
        <f t="shared" si="2"/>
        <v>D</v>
      </c>
      <c r="D109" s="82" t="str">
        <f t="shared" si="1"/>
        <v>diciembre 2020</v>
      </c>
      <c r="E109" s="83">
        <f t="shared" si="3"/>
        <v>21200.287010446002</v>
      </c>
    </row>
    <row r="110" spans="1:5">
      <c r="A110" s="53" t="s">
        <v>151</v>
      </c>
      <c r="B110" s="63">
        <v>21200.287010446002</v>
      </c>
      <c r="C110" s="78" t="str">
        <f t="shared" si="2"/>
        <v>E</v>
      </c>
      <c r="D110" s="82" t="str">
        <f>TEXT(EDATE(D111,-1),"mmmm aaaa")</f>
        <v>enero 2021</v>
      </c>
      <c r="E110" s="83">
        <f t="shared" si="3"/>
        <v>22705.774442589998</v>
      </c>
    </row>
    <row r="111" spans="1:5" ht="15" thickBot="1">
      <c r="A111" s="53" t="s">
        <v>153</v>
      </c>
      <c r="B111" s="63">
        <v>22705.774442589998</v>
      </c>
      <c r="C111" s="79" t="str">
        <f t="shared" si="2"/>
        <v>F</v>
      </c>
      <c r="D111" s="84" t="str">
        <f>A2</f>
        <v>Febrero 2021</v>
      </c>
      <c r="E111" s="85">
        <f t="shared" si="3"/>
        <v>19192.438319913999</v>
      </c>
    </row>
    <row r="112" spans="1:5">
      <c r="A112" s="53" t="s">
        <v>155</v>
      </c>
      <c r="B112" s="63">
        <v>19192.438319913999</v>
      </c>
    </row>
    <row r="113" spans="1:4">
      <c r="A113" s="53" t="s">
        <v>190</v>
      </c>
      <c r="B113" s="63">
        <v>5466.2632999999996</v>
      </c>
    </row>
    <row r="114" spans="1:4">
      <c r="A114"/>
      <c r="B114"/>
    </row>
    <row r="115" spans="1:4">
      <c r="A115"/>
      <c r="B115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1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161</v>
      </c>
      <c r="B129" s="62">
        <v>33662.968000000001</v>
      </c>
      <c r="C129" s="55">
        <v>1</v>
      </c>
      <c r="D129" s="62">
        <v>690.43161812599999</v>
      </c>
      <c r="E129" s="88">
        <f>MAX(D129:D159)</f>
        <v>753.02241914399997</v>
      </c>
    </row>
    <row r="130" spans="1:5">
      <c r="A130" s="53" t="s">
        <v>162</v>
      </c>
      <c r="B130" s="62">
        <v>33912.178</v>
      </c>
      <c r="C130" s="55">
        <v>2</v>
      </c>
      <c r="D130" s="62">
        <v>707.86969834399997</v>
      </c>
    </row>
    <row r="131" spans="1:5">
      <c r="A131" s="53" t="s">
        <v>163</v>
      </c>
      <c r="B131" s="62">
        <v>33862.570504000003</v>
      </c>
      <c r="C131" s="55">
        <v>3</v>
      </c>
      <c r="D131" s="62">
        <v>708.67457677599998</v>
      </c>
    </row>
    <row r="132" spans="1:5">
      <c r="A132" s="53" t="s">
        <v>164</v>
      </c>
      <c r="B132" s="62">
        <v>33719.067887999998</v>
      </c>
      <c r="C132" s="55">
        <v>4</v>
      </c>
      <c r="D132" s="62">
        <v>706.45302079999999</v>
      </c>
    </row>
    <row r="133" spans="1:5">
      <c r="A133" s="53" t="s">
        <v>165</v>
      </c>
      <c r="B133" s="62">
        <v>33319.977919999998</v>
      </c>
      <c r="C133" s="55">
        <v>5</v>
      </c>
      <c r="D133" s="62">
        <v>706.54349669400005</v>
      </c>
    </row>
    <row r="134" spans="1:5">
      <c r="A134" s="53" t="s">
        <v>166</v>
      </c>
      <c r="B134" s="62">
        <v>30225.151999999998</v>
      </c>
      <c r="C134" s="55">
        <v>6</v>
      </c>
      <c r="D134" s="62">
        <v>639.68433435999998</v>
      </c>
    </row>
    <row r="135" spans="1:5">
      <c r="A135" s="53" t="s">
        <v>167</v>
      </c>
      <c r="B135" s="62">
        <v>30605.828000000001</v>
      </c>
      <c r="C135" s="55">
        <v>7</v>
      </c>
      <c r="D135" s="62">
        <v>602.71842016000005</v>
      </c>
    </row>
    <row r="136" spans="1:5">
      <c r="A136" s="53" t="s">
        <v>168</v>
      </c>
      <c r="B136" s="62">
        <v>35157.213000000003</v>
      </c>
      <c r="C136" s="55">
        <v>8</v>
      </c>
      <c r="D136" s="62">
        <v>721.43510368</v>
      </c>
    </row>
    <row r="137" spans="1:5">
      <c r="A137" s="53" t="s">
        <v>169</v>
      </c>
      <c r="B137" s="62">
        <v>36148.847999999998</v>
      </c>
      <c r="C137" s="55">
        <v>9</v>
      </c>
      <c r="D137" s="62">
        <v>753.02241914399997</v>
      </c>
    </row>
    <row r="138" spans="1:5">
      <c r="A138" s="53" t="s">
        <v>170</v>
      </c>
      <c r="B138" s="62">
        <v>34686.245999999999</v>
      </c>
      <c r="C138" s="55">
        <v>10</v>
      </c>
      <c r="D138" s="62">
        <v>731.59348950399999</v>
      </c>
    </row>
    <row r="139" spans="1:5">
      <c r="A139" s="53" t="s">
        <v>171</v>
      </c>
      <c r="B139" s="62">
        <v>34229.917999999998</v>
      </c>
      <c r="C139" s="55">
        <v>11</v>
      </c>
      <c r="D139" s="62">
        <v>721.82864283000004</v>
      </c>
    </row>
    <row r="140" spans="1:5">
      <c r="A140" s="53" t="s">
        <v>172</v>
      </c>
      <c r="B140" s="62">
        <v>33587.598319999997</v>
      </c>
      <c r="C140" s="55">
        <v>12</v>
      </c>
      <c r="D140" s="62">
        <v>708.65876397</v>
      </c>
    </row>
    <row r="141" spans="1:5">
      <c r="A141" s="53" t="s">
        <v>173</v>
      </c>
      <c r="B141" s="62">
        <v>29761.342000000001</v>
      </c>
      <c r="C141" s="55">
        <v>13</v>
      </c>
      <c r="D141" s="62">
        <v>629.79013328799999</v>
      </c>
    </row>
    <row r="142" spans="1:5">
      <c r="A142" s="53" t="s">
        <v>174</v>
      </c>
      <c r="B142" s="62">
        <v>29594.86146</v>
      </c>
      <c r="C142" s="55">
        <v>14</v>
      </c>
      <c r="D142" s="62">
        <v>594.30128224999999</v>
      </c>
    </row>
    <row r="143" spans="1:5">
      <c r="A143" s="53" t="s">
        <v>175</v>
      </c>
      <c r="B143" s="62">
        <v>34449.807000000001</v>
      </c>
      <c r="C143" s="55">
        <v>15</v>
      </c>
      <c r="D143" s="62">
        <v>706.69498880399999</v>
      </c>
    </row>
    <row r="144" spans="1:5">
      <c r="A144" s="53" t="s">
        <v>176</v>
      </c>
      <c r="B144" s="62">
        <v>34176.974000000002</v>
      </c>
      <c r="C144" s="55">
        <v>16</v>
      </c>
      <c r="D144" s="62">
        <v>715.33148446799999</v>
      </c>
    </row>
    <row r="145" spans="1:5">
      <c r="A145" s="53" t="s">
        <v>177</v>
      </c>
      <c r="B145" s="62">
        <v>34594.803</v>
      </c>
      <c r="C145" s="55">
        <v>17</v>
      </c>
      <c r="D145" s="62">
        <v>715.94931099999997</v>
      </c>
    </row>
    <row r="146" spans="1:5">
      <c r="A146" s="53" t="s">
        <v>178</v>
      </c>
      <c r="B146" s="62">
        <v>34367.097999999998</v>
      </c>
      <c r="C146" s="55">
        <v>18</v>
      </c>
      <c r="D146" s="62">
        <v>718.85082100800003</v>
      </c>
    </row>
    <row r="147" spans="1:5">
      <c r="A147" s="53" t="s">
        <v>179</v>
      </c>
      <c r="B147" s="62">
        <v>33980.425000000003</v>
      </c>
      <c r="C147" s="55">
        <v>19</v>
      </c>
      <c r="D147" s="62">
        <v>713.544874918</v>
      </c>
    </row>
    <row r="148" spans="1:5">
      <c r="A148" s="53" t="s">
        <v>180</v>
      </c>
      <c r="B148" s="62">
        <v>29792.418529999999</v>
      </c>
      <c r="C148" s="55">
        <v>20</v>
      </c>
      <c r="D148" s="62">
        <v>634.774738738</v>
      </c>
    </row>
    <row r="149" spans="1:5">
      <c r="A149" s="53" t="s">
        <v>181</v>
      </c>
      <c r="B149" s="62">
        <v>30191.766</v>
      </c>
      <c r="C149" s="55">
        <v>21</v>
      </c>
      <c r="D149" s="62">
        <v>605.51199800799998</v>
      </c>
    </row>
    <row r="150" spans="1:5">
      <c r="A150" s="53" t="s">
        <v>182</v>
      </c>
      <c r="B150" s="62">
        <v>34383.904999999999</v>
      </c>
      <c r="C150" s="55">
        <v>22</v>
      </c>
      <c r="D150" s="62">
        <v>707.05460939199997</v>
      </c>
    </row>
    <row r="151" spans="1:5">
      <c r="A151" s="53" t="s">
        <v>183</v>
      </c>
      <c r="B151" s="62">
        <v>34253.705999999998</v>
      </c>
      <c r="C151" s="55">
        <v>23</v>
      </c>
      <c r="D151" s="62">
        <v>714.38901051200003</v>
      </c>
    </row>
    <row r="152" spans="1:5">
      <c r="A152" s="53" t="s">
        <v>184</v>
      </c>
      <c r="B152" s="62">
        <v>34143.445511999998</v>
      </c>
      <c r="C152" s="55">
        <v>24</v>
      </c>
      <c r="D152" s="62">
        <v>710.87982669600001</v>
      </c>
    </row>
    <row r="153" spans="1:5">
      <c r="A153" s="53" t="s">
        <v>185</v>
      </c>
      <c r="B153" s="62">
        <v>34015.887000000002</v>
      </c>
      <c r="C153" s="55">
        <v>25</v>
      </c>
      <c r="D153" s="62">
        <v>708.47136699999999</v>
      </c>
    </row>
    <row r="154" spans="1:5">
      <c r="A154" s="53" t="s">
        <v>186</v>
      </c>
      <c r="B154" s="62">
        <v>33420.868999999999</v>
      </c>
      <c r="C154" s="55">
        <v>26</v>
      </c>
      <c r="D154" s="62">
        <v>703.37944014200002</v>
      </c>
    </row>
    <row r="155" spans="1:5">
      <c r="A155" s="53" t="s">
        <v>187</v>
      </c>
      <c r="B155" s="62">
        <v>29826.092000000001</v>
      </c>
      <c r="C155" s="55">
        <v>27</v>
      </c>
      <c r="D155" s="62">
        <v>626.71838251999998</v>
      </c>
    </row>
    <row r="156" spans="1:5">
      <c r="A156" s="53" t="s">
        <v>157</v>
      </c>
      <c r="B156" s="62">
        <v>29427.86852</v>
      </c>
      <c r="C156" s="55">
        <v>28</v>
      </c>
      <c r="D156" s="62">
        <v>587.88246678200005</v>
      </c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C160"/>
      <c r="D160" s="89">
        <v>732</v>
      </c>
      <c r="E160" s="119">
        <f>(MAX(D129:D159)/D160-1)*100</f>
        <v>2.8719151836065437</v>
      </c>
    </row>
    <row r="161" spans="1:5">
      <c r="A161"/>
      <c r="B161"/>
      <c r="C161"/>
      <c r="D161"/>
      <c r="E161" s="90"/>
    </row>
    <row r="162" spans="1:5">
      <c r="E162" s="88"/>
    </row>
    <row r="163" spans="1:5">
      <c r="A163" s="51" t="s">
        <v>66</v>
      </c>
      <c r="B163" s="139" t="s">
        <v>13</v>
      </c>
      <c r="C163" s="140"/>
      <c r="D163"/>
      <c r="E163" s="90"/>
    </row>
    <row r="164" spans="1:5">
      <c r="A164" s="51" t="s">
        <v>54</v>
      </c>
      <c r="B164" s="131" t="s">
        <v>64</v>
      </c>
      <c r="C164" s="131" t="s">
        <v>65</v>
      </c>
      <c r="D164"/>
      <c r="E164" s="90"/>
    </row>
    <row r="165" spans="1:5">
      <c r="A165" s="51" t="s">
        <v>52</v>
      </c>
      <c r="B165" s="52"/>
      <c r="C165" s="52"/>
      <c r="D165"/>
      <c r="E165" s="90"/>
    </row>
    <row r="166" spans="1:5">
      <c r="A166" s="53" t="s">
        <v>155</v>
      </c>
      <c r="B166" s="63">
        <v>36761</v>
      </c>
      <c r="C166" s="121" t="s">
        <v>194</v>
      </c>
      <c r="D166" s="89">
        <v>35524</v>
      </c>
      <c r="E166" s="119">
        <f>(B166/D166-1)*100</f>
        <v>3.4821529107082583</v>
      </c>
    </row>
    <row r="167" spans="1:5">
      <c r="A167"/>
      <c r="B167"/>
      <c r="C167"/>
    </row>
    <row r="169" spans="1:5">
      <c r="A169" s="51" t="s">
        <v>66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54</v>
      </c>
      <c r="B170" s="131" t="s">
        <v>64</v>
      </c>
      <c r="C170" s="131" t="s">
        <v>65</v>
      </c>
      <c r="D170" s="131" t="s">
        <v>64</v>
      </c>
      <c r="E170" s="131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2019</v>
      </c>
      <c r="B172" s="63">
        <v>40455</v>
      </c>
      <c r="C172" s="121" t="s">
        <v>100</v>
      </c>
      <c r="D172" s="63">
        <v>40021</v>
      </c>
      <c r="E172" s="121" t="s">
        <v>122</v>
      </c>
    </row>
    <row r="173" spans="1:5">
      <c r="A173" s="55">
        <v>2020</v>
      </c>
      <c r="B173" s="63">
        <v>40423</v>
      </c>
      <c r="C173" s="121" t="s">
        <v>129</v>
      </c>
      <c r="D173" s="63">
        <v>38972</v>
      </c>
      <c r="E173" s="121" t="s">
        <v>143</v>
      </c>
    </row>
    <row r="174" spans="1:5">
      <c r="A174" s="55">
        <v>2021</v>
      </c>
      <c r="B174" s="63">
        <v>42225</v>
      </c>
      <c r="C174" s="121" t="s">
        <v>156</v>
      </c>
      <c r="D174" s="63"/>
      <c r="E174" s="133"/>
    </row>
    <row r="176" spans="1:5">
      <c r="A176"/>
      <c r="B176"/>
      <c r="C176"/>
      <c r="D176"/>
      <c r="E176"/>
    </row>
    <row r="177" spans="1:6">
      <c r="A177" s="51" t="s">
        <v>66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54</v>
      </c>
      <c r="B178" s="131" t="s">
        <v>64</v>
      </c>
      <c r="C178" s="131" t="s">
        <v>65</v>
      </c>
      <c r="D178" s="131" t="s">
        <v>64</v>
      </c>
      <c r="E178" s="131" t="s">
        <v>65</v>
      </c>
    </row>
    <row r="179" spans="1:6">
      <c r="A179" s="64"/>
      <c r="B179" s="63">
        <v>45450</v>
      </c>
      <c r="C179" s="121" t="s">
        <v>68</v>
      </c>
      <c r="D179" s="63">
        <v>41318</v>
      </c>
      <c r="E179" s="121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6" t="s">
        <v>14</v>
      </c>
      <c r="C182" s="76" t="s">
        <v>13</v>
      </c>
      <c r="D182" s="76" t="s">
        <v>12</v>
      </c>
      <c r="E182" s="76" t="s">
        <v>11</v>
      </c>
    </row>
    <row r="183" spans="1:6">
      <c r="A183" s="69" t="s">
        <v>70</v>
      </c>
      <c r="B183" s="70">
        <f>D179</f>
        <v>41318</v>
      </c>
      <c r="C183" s="70">
        <f>B179</f>
        <v>45450</v>
      </c>
      <c r="D183" s="71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1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9"/>
      <c r="B184" s="70"/>
      <c r="C184" s="70"/>
      <c r="D184" s="71"/>
      <c r="E184" s="71"/>
    </row>
    <row r="185" spans="1:6">
      <c r="A185" s="72">
        <f>A173</f>
        <v>2020</v>
      </c>
      <c r="B185" s="70">
        <f>D173</f>
        <v>38972</v>
      </c>
      <c r="C185" s="70">
        <f>B173</f>
        <v>40423</v>
      </c>
      <c r="D185" s="71" t="str">
        <f>MID(Dat_01!E173,1,2)+0&amp;" "&amp;TEXT(DATE(MID(Dat_01!E173,7,4),MID(Dat_01!E173,4,2),MID(Dat_01!E173,1,2)),"mmmm")&amp;" ("&amp;MID(Dat_01!E173,12,16)&amp;" h)"</f>
        <v>30 julio (13:54 h)</v>
      </c>
      <c r="E185" s="71" t="str">
        <f>MID(Dat_01!C173,1,2)+0&amp;" "&amp;TEXT(DATE(MID(Dat_01!C173,7,4),MID(Dat_01!C173,4,2),MID(Dat_01!C173,1,2)),"mmmm")&amp;" ("&amp;MID(Dat_01!C173,12,16)&amp;" h)"</f>
        <v>20 enero (20:22 h)</v>
      </c>
    </row>
    <row r="186" spans="1:6">
      <c r="A186" s="72">
        <f>A174</f>
        <v>2021</v>
      </c>
      <c r="B186" s="70"/>
      <c r="C186" s="70">
        <f>B174</f>
        <v>42225</v>
      </c>
      <c r="D186" s="71"/>
      <c r="E186" s="71" t="str">
        <f>MID(Dat_01!C174,1,2)+0&amp;" "&amp;TEXT(DATE(MID(Dat_01!C174,7,4),MID(Dat_01!C174,4,2),MID(Dat_01!C174,1,2)),"mmmm")&amp;" ("&amp;MID(Dat_01!C174,12,16)&amp;" h)"</f>
        <v>8 enero (14:05 h)</v>
      </c>
    </row>
    <row r="187" spans="1:6">
      <c r="A187" s="73" t="str">
        <f>LOWER(MID(A166,1,3))&amp;"-"&amp;MID(A174,3,2)</f>
        <v>feb-21</v>
      </c>
      <c r="B187" s="74" t="str">
        <f>IF(B163="Invierno","",B166)</f>
        <v/>
      </c>
      <c r="C187" s="74">
        <f>IF(B163="Invierno",B166,"")</f>
        <v>36761</v>
      </c>
      <c r="D187" s="75" t="str">
        <f>IF(B187="","",MID(Dat_01!C166,1,2)+0&amp;" "&amp;TEXT(DATE(MID(Dat_01!C166,7,4),MID(Dat_01!C166,4,2),MID(Dat_01!C166,1,2)),"mmmm")&amp;" ("&amp;MID(Dat_01!C166,12,16)&amp;" h)")</f>
        <v/>
      </c>
      <c r="E187" s="75" t="str">
        <f>IF(C187="","",MID(Dat_01!C166,1,2)+0&amp;" "&amp;TEXT(DATE(MID(Dat_01!C166,7,4),MID(Dat_01!C166,4,2),MID(Dat_01!C166,1,2)),"mmmm")&amp;" ("&amp;MID(Dat_01!C166,12,16)&amp;" h)")</f>
        <v>9 febrero (13:28 h)</v>
      </c>
    </row>
    <row r="188" spans="1:6" ht="15">
      <c r="E188" s="125" t="str">
        <f>CONCATENATE(MID(E187,1,FIND(" ",E187)+3)," ",MID(E187,FIND("(",E187)+1,7))</f>
        <v>9 feb 13:28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2021-03-10T15:13:07Z</dcterms:modified>
</cp:coreProperties>
</file>