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ENE\INF_ELABORADA\"/>
    </mc:Choice>
  </mc:AlternateContent>
  <xr:revisionPtr revIDLastSave="0" documentId="13_ncr:1_{0A7864EB-F6D0-48D2-9D12-F97216D78520}" xr6:coauthVersionLast="45" xr6:coauthVersionMax="45" xr10:uidLastSave="{00000000-0000-0000-0000-000000000000}"/>
  <bookViews>
    <workbookView xWindow="-28920" yWindow="-120" windowWidth="29040" windowHeight="15840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0" i="10" l="1"/>
  <c r="B37" i="16" l="1"/>
  <c r="C37" i="16"/>
  <c r="D37" i="16"/>
  <c r="E37" i="16"/>
  <c r="F37" i="16"/>
  <c r="G37" i="16"/>
  <c r="H37" i="16"/>
  <c r="E129" i="10" l="1"/>
  <c r="D185" i="10" l="1"/>
  <c r="C186" i="10"/>
  <c r="C185" i="10"/>
  <c r="B187" i="10"/>
  <c r="D187" i="10" s="1"/>
  <c r="B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K9" i="1" l="1"/>
  <c r="J9" i="1"/>
  <c r="I9" i="1"/>
  <c r="H9" i="1"/>
  <c r="G9" i="1"/>
  <c r="F9" i="1"/>
  <c r="E166" i="10" l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F108" i="16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8" i="10" s="1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<sst xmlns="http://schemas.openxmlformats.org/spreadsheetml/2006/main" count="333" uniqueCount="200">
  <si>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</si>
  <si>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</si>
  <si>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</si>
  <si>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</si>
  <si>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</si>
  <si>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</si>
  <si>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</si>
  <si>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</si>
  <si>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</si>
  <si>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</si>
  <si>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</si>
  <si>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</si>
  <si>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</si>
  <si>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</si>
  <si>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</si>
  <si>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</si>
  <si>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</si>
  <si>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</si>
  <si>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</si>
  <si>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</si>
  <si>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</si>
  <si>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</si>
  <si>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</si>
  <si>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</si>
  <si>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</si>
  <si>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</si>
  <si>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</si>
  <si>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</si>
  <si>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</si>
  <si>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</si>
  <si>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</si>
  <si>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</si>
  <si>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</si>
  <si>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</si>
  <si>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</si>
  <si>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</si>
  <si>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</si>
  <si>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</si>
  <si>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</si>
  <si>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</si>
  <si>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</si>
  <si>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</si>
  <si>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</si>
  <si>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</si>
  <si>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</si>
  <si>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</si>
  <si>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</si>
  <si>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</si>
  <si>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</si>
  <si>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</si>
  <si>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</si>
  <si>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</si>
  <si>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</si>
  <si>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</si>
  <si>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</si>
  <si>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</si>
  <si>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</si>
  <si>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</si>
  <si>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</si>
  <si>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</si>
  <si>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</si>
  <si>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</si>
  <si>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</si>
  <si>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</si>
  <si>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</si>
  <si>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</si>
  <si>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</si>
  <si>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</si>
  <si>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</si>
  <si>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</si>
  <si>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</si>
  <si>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</si>
  <si>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</si>
  <si>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</si>
  <si>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</si>
  <si>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</si>
  <si>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</si>
  <si>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</si>
  <si>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</si>
  <si>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</si>
  <si>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</si>
  <si>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</si>
  <si>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</si>
  <si>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</si>
  <si>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</si>
  <si>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</si>
  <si>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</si>
  <si>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</si>
  <si>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</si>
  <si>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</si>
  <si>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</si>
  <si>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</si>
  <si>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</si>
  <si>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</si>
  <si>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</si>
  <si>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</si>
  <si>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</si>
  <si>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</si>
  <si>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</si>
  <si>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</si>
  <si>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</si>
  <si>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</si>
  <si>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</si>
  <si>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</si>
  <si>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</si>
  <si>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</si>
  <si>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</si>
  <si>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</si>
  <si>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</si>
  <si>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</si>
  <si>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</si>
  <si>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</si>
  <si>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</si>
  <si>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</si>
  <si>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</si>
  <si>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</si>
  <si>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</si>
  <si>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</si>
  <si>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</si>
  <si>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</si>
  <si>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</si>
  <si>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</si>
  <si>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23/07/2019 13:25</t>
  </si>
  <si>
    <t>Agosto 2019</t>
  </si>
  <si>
    <t>Septiembre 2019</t>
  </si>
  <si>
    <t>Octubre 2019</t>
  </si>
  <si>
    <t>Noviembre 2019</t>
  </si>
  <si>
    <t>Diciembre 2019</t>
  </si>
  <si>
    <t>Enero 2020</t>
  </si>
  <si>
    <t>31/01/2020</t>
  </si>
  <si>
    <t>20/01/2020 20:22</t>
  </si>
  <si>
    <t>Febrero 2020</t>
  </si>
  <si>
    <t>29/02/2020</t>
  </si>
  <si>
    <t>Marzo 2020</t>
  </si>
  <si>
    <t>31/03/2020</t>
  </si>
  <si>
    <t>Abril 2020</t>
  </si>
  <si>
    <t>30/04/2020</t>
  </si>
  <si>
    <t>Mayo 2020</t>
  </si>
  <si>
    <t>31/05/2020</t>
  </si>
  <si>
    <t>Junio 2020</t>
  </si>
  <si>
    <t>30/06/2020</t>
  </si>
  <si>
    <t>Julio 2020</t>
  </si>
  <si>
    <t>31/07/2020</t>
  </si>
  <si>
    <t>Agosto 2020</t>
  </si>
  <si>
    <t>30/07/2020 13:54</t>
  </si>
  <si>
    <t>31/08/2020</t>
  </si>
  <si>
    <t>Septiembre 2020</t>
  </si>
  <si>
    <t>30/09/2020</t>
  </si>
  <si>
    <t>Octubre 2020</t>
  </si>
  <si>
    <t>31/10/2020</t>
  </si>
  <si>
    <t>Noviembre 2020</t>
  </si>
  <si>
    <t>30/11/2020</t>
  </si>
  <si>
    <t>Diciembre 2020</t>
  </si>
  <si>
    <t>31/12/2020</t>
  </si>
  <si>
    <t>Enero 2021</t>
  </si>
  <si>
    <t>31/01/2021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</si>
  <si>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ut="02/08/2021 08:45:21" si="2.000000019e06a33c575fe5643423cc54657a559d82b5aafb220e11b2921dfc94df3b92e132c20b508fcc62a1bbfc00b8724485d097402d9c492477445c15c54cb7ea8787fe530e47ca44f8f58f61d5ddf83f6cff1c579532fb13f61bd5708b9e5485c9d4e4158592dc2473d4b11c6ba3955f6d9cfd84315b9f80bea233c8a3ef3d17.3082.0.1.Europe/Madrid.upriv*_1*_pidn2*_21*_session*-lat*_1.00000001fa51d8af6bc648a065020dc8afafb5f1bc6025e023f0a6409e545a7d707f629a4e9a71e90522c026a990b3de25fa6fa7e147638b.000000018a3517774919b93d17ed794faa7887b2bc6025e097747955827b599e4952e4f67033f5b471d25927f3abf78810045cc832154181.0.1.1.BDEbi.D066E1C611E6257C10D00080EF253B44.0-3082.1.1_-0.1.0_-3082.1.1_5.5.0.*0.00000001c5a0657efa4492ab7034d10de55bf8e2c911585a2c1cd8832ad8da1ea7019cd9df78f750.0.10*.131*.122*.122.23.10*.4*.0400*.0074J.e.00000001a96fb2bc1b7815bfe2e48133b4188d35c911585ae9585d5107796d8ade2a14d68f80b3a6.0" msgID="F5400AD411EB69E9559D0080EF3514F9"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nrr="52"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</si>
  <si>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ut="02/08/2021 09:08:05" si="2.000000019e06a33c575fe5643423cc54657a559d82b5aafb220e11b2921dfc94df3b92e132c20b508fcc62a1bbfc00b8724485d097402d9c492477445c15c54cb7ea8787fe530e47ca44f8f58f61d5ddf83f6cff1c579532fb13f61bd5708b9e5485c9d4e4158592dc2473d4b11c6ba3955f6d9cfd84315b9f80bea233c8a3ef3d17.3082.0.1.Europe/Madrid.upriv*_1*_pidn2*_21*_session*-lat*_1.00000001fa51d8af6bc648a065020dc8afafb5f1bc6025e023f0a6409e545a7d707f629a4e9a71e90522c026a990b3de25fa6fa7e147638b.000000018a3517774919b93d17ed794faa7887b2bc6025e097747955827b599e4952e4f67033f5b471d25927f3abf78810045cc832154181.0.1.1.BDEbi.D066E1C611E6257C10D00080EF253B44.0-3082.1.1_-0.1.0_-3082.1.1_5.5.0.*0.00000001c5a0657efa4492ab7034d10de55bf8e2c911585a2c1cd8832ad8da1ea7019cd9df78f750.0.10*.131*.122*.122.23.10*.4*.0400*.0074J.e.00000001a96fb2bc1b7815bfe2e48133b4188d35c911585ae9585d5107796d8ade2a14d68f80b3a6.0" msgID="2D99074711EB69EA559D0080EF95D4FA"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nrr="982" nrc="381"&gt;&lt;pg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</si>
  <si>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ut="02/08/2021 09:09:35" si="2.000000019e06a33c575fe5643423cc54657a559d82b5aafb220e11b2921dfc94df3b92e132c20b508fcc62a1bbfc00b8724485d097402d9c492477445c15c54cb7ea8787fe530e47ca44f8f58f61d5ddf83f6cff1c579532fb13f61bd5708b9e5485c9d4e4158592dc2473d4b11c6ba3955f6d9cfd84315b9f80bea233c8a3ef3d17.3082.0.1.Europe/Madrid.upriv*_1*_pidn2*_21*_session*-lat*_1.00000001fa51d8af6bc648a065020dc8afafb5f1bc6025e023f0a6409e545a7d707f629a4e9a71e90522c026a990b3de25fa6fa7e147638b.000000018a3517774919b93d17ed794faa7887b2bc6025e097747955827b599e4952e4f67033f5b471d25927f3abf78810045cc832154181.0.1.1.BDEbi.D066E1C611E6257C10D00080EF253B44.0-3082.1.1_-0.1.0_-3082.1.1_5.5.0.*0.00000001c5a0657efa4492ab7034d10de55bf8e2c911585a2c1cd8832ad8da1ea7019cd9df78f750.0.10*.131*.122*.122.23.10*.4*.0400*.0074J.e.00000001a96fb2bc1b7815bfe2e48133b4188d35c911585ae9585d5107796d8ade2a14d68f80b3a6.0" msgID="50416B1E11EB69ED559D0080EFD553F6"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nrr="288" nrc="288"&gt;&lt;pg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</si>
  <si>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01/01/2021</t>
  </si>
  <si>
    <t>02/01/2021</t>
  </si>
  <si>
    <t>03/01/2021</t>
  </si>
  <si>
    <t>04/01/2021</t>
  </si>
  <si>
    <t>05/01/2021</t>
  </si>
  <si>
    <t>06/01/2021</t>
  </si>
  <si>
    <t>07/01/2021</t>
  </si>
  <si>
    <t>08/01/2021</t>
  </si>
  <si>
    <t>09/01/2021</t>
  </si>
  <si>
    <t>10/01/2021</t>
  </si>
  <si>
    <t>11/01/2021</t>
  </si>
  <si>
    <t>12/01/2021</t>
  </si>
  <si>
    <t>13/01/2021</t>
  </si>
  <si>
    <t>14/01/2021</t>
  </si>
  <si>
    <t>15/01/2021</t>
  </si>
  <si>
    <t>16/01/2021</t>
  </si>
  <si>
    <t>17/01/2021</t>
  </si>
  <si>
    <t>18/01/2021</t>
  </si>
  <si>
    <t>19/01/2021</t>
  </si>
  <si>
    <t>20/01/2021</t>
  </si>
  <si>
    <t>21/01/2021</t>
  </si>
  <si>
    <t>22/01/2021</t>
  </si>
  <si>
    <t>23/01/2021</t>
  </si>
  <si>
    <t>24/01/2021</t>
  </si>
  <si>
    <t>25/01/2021</t>
  </si>
  <si>
    <t>26/01/2021</t>
  </si>
  <si>
    <t>27/01/2021</t>
  </si>
  <si>
    <t>28/01/2021</t>
  </si>
  <si>
    <t>29/01/2021</t>
  </si>
  <si>
    <t>30/01/2021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</si>
  <si>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ut="02/08/2021 09:12:07" si="2.000000019e06a33c575fe5643423cc54657a559d82b5aafb220e11b2921dfc94df3b92e132c20b508fcc62a1bbfc00b8724485d097402d9c492477445c15c54cb7ea8787fe530e47ca44f8f58f61d5ddf83f6cff1c579532fb13f61bd5708b9e5485c9d4e4158592dc2473d4b11c6ba3955f6d9cfd84315b9f80bea233c8a3ef3d17.3082.0.1.Europe/Madrid.upriv*_1*_pidn2*_21*_session*-lat*_1.00000001fa51d8af6bc648a065020dc8afafb5f1bc6025e023f0a6409e545a7d707f629a4e9a71e90522c026a990b3de25fa6fa7e147638b.000000018a3517774919b93d17ed794faa7887b2bc6025e097747955827b599e4952e4f67033f5b471d25927f3abf78810045cc832154181.0.1.1.BDEbi.D066E1C611E6257C10D00080EF253B44.0-3082.1.1_-0.1.0_-3082.1.1_5.5.0.*0.00000001c5a0657efa4492ab7034d10de55bf8e2c911585a2c1cd8832ad8da1ea7019cd9df78f750.0.10*.131*.122*.122.23.10*.4*.0400*.0074J.e.00000001a96fb2bc1b7815bfe2e48133b4188d35c911585ae9585d5107796d8ade2a14d68f80b3a6.0" msgID="B5DC480411EB69ED559D0080EF05B3F7"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nrr="1601" nrc="212"&gt;&lt;pg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</si>
  <si>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ut="02/08/2021 09:12:23" si="2.000000019e06a33c575fe5643423cc54657a559d82b5aafb220e11b2921dfc94df3b92e132c20b508fcc62a1bbfc00b8724485d097402d9c492477445c15c54cb7ea8787fe530e47ca44f8f58f61d5ddf83f6cff1c579532fb13f61bd5708b9e5485c9d4e4158592dc2473d4b11c6ba3955f6d9cfd84315b9f80bea233c8a3ef3d17.3082.0.1.Europe/Madrid.upriv*_1*_pidn2*_21*_session*-lat*_1.00000001fa51d8af6bc648a065020dc8afafb5f1bc6025e023f0a6409e545a7d707f629a4e9a71e90522c026a990b3de25fa6fa7e147638b.000000018a3517774919b93d17ed794faa7887b2bc6025e097747955827b599e4952e4f67033f5b471d25927f3abf78810045cc832154181.0.1.1.BDEbi.D066E1C611E6257C10D00080EF253B44.0-3082.1.1_-0.1.0_-3082.1.1_5.5.0.*0.00000001c5a0657efa4492ab7034d10de55bf8e2c911585a2c1cd8832ad8da1ea7019cd9df78f750.0.10*.131*.122*.122.23.10*.4*.0400*.0074J.e.00000001a96fb2bc1b7815bfe2e48133b4188d35c911585ae9585d5107796d8ade2a14d68f80b3a6.0" msgID="BFFC2DEA11EB69ED559D0080EF7592F6"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nrr="1691" nrc="112"&gt;&lt;pg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</si>
  <si>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ut="02/08/2021 09:17:27" si="2.000000019e06a33c575fe5643423cc54657a559d82b5aafb220e11b2921dfc94df3b92e132c20b508fcc62a1bbfc00b8724485d097402d9c492477445c15c54cb7ea8787fe530e47ca44f8f58f61d5ddf83f6cff1c579532fb13f61bd5708b9e5485c9d4e4158592dc2473d4b11c6ba3955f6d9cfd84315b9f80bea233c8a3ef3d17.3082.0.1.Europe/Madrid.upriv*_1*_pidn2*_21*_session*-lat*_1.00000001fa51d8af6bc648a065020dc8afafb5f1bc6025e023f0a6409e545a7d707f629a4e9a71e90522c026a990b3de25fa6fa7e147638b.000000018a3517774919b93d17ed794faa7887b2bc6025e097747955827b599e4952e4f67033f5b471d25927f3abf78810045cc832154181.0.1.1.BDEbi.D066E1C611E6257C10D00080EF253B44.0-3082.1.1_-0.1.0_-3082.1.1_5.5.0.*0.00000001c5a0657efa4492ab7034d10de55bf8e2c911585a2c1cd8832ad8da1ea7019cd9df78f750.0.10*.131*.122*.122.23.10*.4*.0400*.0074J.e.00000001a96fb2bc1b7815bfe2e48133b4188d35c911585ae9585d5107796d8ade2a14d68f80b3a6.0" msgID="DB03353E11EB69ED559D0080EF5554F9"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rows="28" cols="2" /&gt;&lt;esdo ews="" ece="" ptn="" /&gt;&lt;/excel&gt;&lt;pgs&gt;&lt;pg rows="26" cols="1" nrr="1569" nrc="52"&gt;&lt;pg /&gt;&lt;bls&gt;&lt;bl sr="1" sc="1" rfetch="26" cfetch="1" posid="1" darows="0" dacols="1"&gt;&lt;excel&gt;&lt;epo ews="Dat_01" ece="A85" enr="MSTR.Serie_Balance_B.C._Mensual" ptn="" qtn="" rows="28" cols="2" /&gt;&lt;esdo ews="" ece="" ptn="" /&gt;&lt;/excel&gt;&lt;gridRng&gt;&lt;sect id="TITLE_AREA" rngprop="1:1:2:1" /&gt;&lt;sect id="ROWHEADERS_AREA" rngprop="3:1:26:1" /&gt;&lt;sect id="COLUMNHEADERS_AREA" rngprop="1:2:2:1" /&gt;&lt;sect id="DATA_AREA" rngprop="3:2:26:1"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</si>
  <si>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ut="02/08/2021 09:20:10" si="2.000000019e06a33c575fe5643423cc54657a559d82b5aafb220e11b2921dfc94df3b92e132c20b508fcc62a1bbfc00b8724485d097402d9c492477445c15c54cb7ea8787fe530e47ca44f8f58f61d5ddf83f6cff1c579532fb13f61bd5708b9e5485c9d4e4158592dc2473d4b11c6ba3955f6d9cfd84315b9f80bea233c8a3ef3d17.3082.0.1.Europe/Madrid.upriv*_1*_pidn2*_21*_session*-lat*_1.00000001fa51d8af6bc648a065020dc8afafb5f1bc6025e023f0a6409e545a7d707f629a4e9a71e90522c026a990b3de25fa6fa7e147638b.000000018a3517774919b93d17ed794faa7887b2bc6025e097747955827b599e4952e4f67033f5b471d25927f3abf78810045cc832154181.0.1.1.BDEbi.D066E1C611E6257C10D00080EF253B44.0-3082.1.1_-0.1.0_-3082.1.1_5.5.0.*0.00000001c5a0657efa4492ab7034d10de55bf8e2c911585a2c1cd8832ad8da1ea7019cd9df78f750.0.10*.131*.122*.122.23.10*.4*.0400*.0074J.e.00000001a96fb2bc1b7815bfe2e48133b4188d35c911585ae9585d5107796d8ade2a14d68f80b3a6.0" msgID="BC4C2E1A11EB69EE559D0080EF4534F9"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nrr="1694" nrc="58"&gt;&lt;pg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</si>
  <si>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ut="02/08/2021 09:22:16" si="2.000000019e06a33c575fe5643423cc54657a559d82b5aafb220e11b2921dfc94df3b92e132c20b508fcc62a1bbfc00b8724485d097402d9c492477445c15c54cb7ea8787fe530e47ca44f8f58f61d5ddf83f6cff1c579532fb13f61bd5708b9e5485c9d4e4158592dc2473d4b11c6ba3955f6d9cfd84315b9f80bea233c8a3ef3d17.3082.0.1.Europe/Madrid.upriv*_1*_pidn2*_21*_session*-lat*_1.00000001fa51d8af6bc648a065020dc8afafb5f1bc6025e023f0a6409e545a7d707f629a4e9a71e90522c026a990b3de25fa6fa7e147638b.000000018a3517774919b93d17ed794faa7887b2bc6025e097747955827b599e4952e4f67033f5b471d25927f3abf78810045cc832154181.0.1.1.BDEbi.D066E1C611E6257C10D00080EF253B44.0-3082.1.1_-0.1.0_-3082.1.1_5.5.0.*0.00000001c5a0657efa4492ab7034d10de55bf8e2c911585a2c1cd8832ad8da1ea7019cd9df78f750.0.10*.131*.122*.122.23.10*.4*.0400*.0074J.e.00000001a96fb2bc1b7815bfe2e48133b4188d35c911585ae9585d5107796d8ade2a14d68f80b3a6.0" msgID="2075EE6211EB69EF559D0080EF6573F7"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nrr="1724" nrc="59"&gt;&lt;pg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</si>
  <si>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08/01/2021 14:05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</si>
  <si>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ut="02/08/2021 09:25:51" si="2.000000019e06a33c575fe5643423cc54657a559d82b5aafb220e11b2921dfc94df3b92e132c20b508fcc62a1bbfc00b8724485d097402d9c492477445c15c54cb7ea8787fe530e47ca44f8f58f61d5ddf83f6cff1c579532fb13f61bd5708b9e5485c9d4e4158592dc2473d4b11c6ba3955f6d9cfd84315b9f80bea233c8a3ef3d17.3082.0.1.Europe/Madrid.upriv*_1*_pidn2*_21*_session*-lat*_1.00000001fa51d8af6bc648a065020dc8afafb5f1bc6025e023f0a6409e545a7d707f629a4e9a71e90522c026a990b3de25fa6fa7e147638b.000000018a3517774919b93d17ed794faa7887b2bc6025e097747955827b599e4952e4f67033f5b471d25927f3abf78810045cc832154181.0.1.1.BDEbi.D066E1C611E6257C10D00080EF253B44.0-3082.1.1_-0.1.0_-3082.1.1_5.5.0.*0.00000001c5a0657efa4492ab7034d10de55bf8e2c911585a2c1cd8832ad8da1ea7019cd9df78f750.0.10*.131*.122*.122.23.10*.4*.0400*.0074J.e.00000001a96fb2bc1b7815bfe2e48133b4188d35c911585ae9585d5107796d8ade2a14d68f80b3a6.0" msgID="A0EE5A5211EB69EF559D0080EFC534F8"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nrr="57" nrc="114"&gt;&lt;pg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</si>
  <si>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ut="02/08/2021 09:26:30" si="2.000000019e06a33c575fe5643423cc54657a559d82b5aafb220e11b2921dfc94df3b92e132c20b508fcc62a1bbfc00b8724485d097402d9c492477445c15c54cb7ea8787fe530e47ca44f8f58f61d5ddf83f6cff1c579532fb13f61bd5708b9e5485c9d4e4158592dc2473d4b11c6ba3955f6d9cfd84315b9f80bea233c8a3ef3d17.3082.0.1.Europe/Madrid.upriv*_1*_pidn2*_21*_session*-lat*_1.00000001fa51d8af6bc648a065020dc8afafb5f1bc6025e023f0a6409e545a7d707f629a4e9a71e90522c026a990b3de25fa6fa7e147638b.000000018a3517774919b93d17ed794faa7887b2bc6025e097747955827b599e4952e4f67033f5b471d25927f3abf78810045cc832154181.0.1.1.BDEbi.D066E1C611E6257C10D00080EF253B44.0-3082.1.1_-0.1.0_-3082.1.1_5.5.0.*0.00000001c5a0657efa4492ab7034d10de55bf8e2c911585a2c1cd8832ad8da1ea7019cd9df78f750.0.10*.131*.122*.122.23.10*.4*.0400*.0074J.e.00000001a96fb2bc1b7815bfe2e48133b4188d35c911585ae9585d5107796d8ade2a14d68f80b3a6.0" msgID="B8E8808811EB69EF559D0080EF4533F7"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nrr="174" nrc="240"&gt;&lt;pg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</si>
  <si>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ut="02/08/2021 09:26:51" si="2.000000019e06a33c575fe5643423cc54657a559d82b5aafb220e11b2921dfc94df3b92e132c20b508fcc62a1bbfc00b8724485d097402d9c492477445c15c54cb7ea8787fe530e47ca44f8f58f61d5ddf83f6cff1c579532fb13f61bd5708b9e5485c9d4e4158592dc2473d4b11c6ba3955f6d9cfd84315b9f80bea233c8a3ef3d17.3082.0.1.Europe/Madrid.upriv*_1*_pidn2*_21*_session*-lat*_1.00000001fa51d8af6bc648a065020dc8afafb5f1bc6025e023f0a6409e545a7d707f629a4e9a71e90522c026a990b3de25fa6fa7e147638b.000000018a3517774919b93d17ed794faa7887b2bc6025e097747955827b599e4952e4f67033f5b471d25927f3abf78810045cc832154181.0.1.1.BDEbi.D066E1C611E6257C10D00080EF253B44.0-3082.1.1_-0.1.0_-3082.1.1_5.5.0.*0.00000001c5a0657efa4492ab7034d10de55bf8e2c911585a2c1cd8832ad8da1ea7019cd9df78f750.0.10*.131*.122*.122.23.10*.4*.0400*.0074J.e.00000001a96fb2bc1b7815bfe2e48133b4188d35c911585ae9585d5107796d8ade2a14d68f80b3a6.0" msgID="C5E38C2E11EB69EF559D0080EFA5F3F8"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nrr="56" nrc="224"&gt;&lt;pg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</si>
  <si>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80e4f2d6d6714891a3c63b65a7e97ec6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</si>
  <si>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ut="02/08/2021 09:28:36" si="2.000000013d26d29ff8693dbfd138335e87cba39a034335b5870328058b93f706a57161b6714c250c62c450fb84d349eb7d5007284c5a73934e7269427cc5429ee155231ac1edebb8d07198496f2fd4d8ea76687e4a8440b97a185f473d6fd6f871ab51f7507d4d0d93829f5da142639335c0e94da0ad57020bc8535f555a0f07bf8f.3082.0.1.Europe/Madrid.upriv*_1*_pidn2*_87*_session*-lat*_1.00000001658ff10b35181fe79dbd8d226c04891fbc6025e0863bf7e6908f573080ebee09138b538ea7595ac5a1c1c240f8a9b699b2be0cfb.00000001c1c3624dc648962d7b374d05b31959f2bc6025e07b708788f5a8adff9a4335025c90817e0cbf43dff74f67cd298ade65af1a91d4.0.1.1.BDEbi.D066E1C611E6257C10D00080EF253B44.0-3082.1.1_-0.1.0_-3082.1.1_5.5.0.*0.00000001f445859cb7fccd269bc34a62ce946765c911585a85b3db542168e661251ef6215fda6677.0.10*.131*.122*.122.23.10*.4*.0400*.0074J.e.00000001ff64ccc4d595dbb24c2ffedd05989771c911585a83796c6e53d4fe3df90cd9f4efc9ce1c.0" msgID="F62D1A4411EB69EF559D0080EF95D4FA"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nrr="594" nrc="360"&gt;&lt;pg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</si>
</sst>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  <xf numFmtId="164" fontId="39" fillId="10" borderId="6">
      <alignment vertical="center" wrapText="1"/>
    </xf>
    <xf numFmtId="164" fontId="39" fillId="10" borderId="6">
      <alignment horizontal="center" wrapText="1"/>
    </xf>
    <xf numFmtId="164" fontId="40" fillId="4" borderId="6">
      <alignment horizontal="left" vertical="center" wrapText="1"/>
    </xf>
    <xf numFmtId="10" fontId="41" fillId="4" borderId="6">
      <alignment horizontal="right" vertical="center"/>
    </xf>
  </cellStyleXfs>
  <cellXfs count="145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3" borderId="4" xfId="6" applyFont="1" applyFill="1" applyBorder="1" applyAlignment="1" applyProtection="1">
      <alignment horizontal="left"/>
    </xf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2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1" fillId="3" borderId="0" xfId="5" applyNumberFormat="1" applyFont="1" applyFill="1" applyAlignment="1">
      <alignment horizontal="left"/>
    </xf>
    <xf numFmtId="3" fontId="31" fillId="3" borderId="0" xfId="5" applyNumberFormat="1" applyFont="1" applyFill="1"/>
    <xf numFmtId="1" fontId="31" fillId="3" borderId="0" xfId="5" applyNumberFormat="1" applyFont="1" applyFill="1"/>
    <xf numFmtId="164" fontId="31" fillId="3" borderId="0" xfId="5" applyNumberFormat="1" applyFont="1" applyFill="1" applyAlignment="1">
      <alignment horizontal="left"/>
    </xf>
    <xf numFmtId="164" fontId="31" fillId="3" borderId="5" xfId="5" applyNumberFormat="1" applyFont="1" applyFill="1" applyBorder="1" applyAlignment="1">
      <alignment horizontal="left"/>
    </xf>
    <xf numFmtId="3" fontId="31" fillId="3" borderId="3" xfId="5" applyNumberFormat="1" applyFont="1" applyFill="1" applyBorder="1"/>
    <xf numFmtId="1" fontId="31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2" fillId="8" borderId="12" xfId="0" applyFont="1" applyFill="1" applyBorder="1" applyAlignment="1">
      <alignment horizontal="center" vertical="center"/>
    </xf>
    <xf numFmtId="164" fontId="32" fillId="8" borderId="15" xfId="0" applyFont="1" applyFill="1" applyBorder="1" applyAlignment="1">
      <alignment horizontal="center" vertical="center"/>
    </xf>
    <xf numFmtId="164" fontId="32" fillId="8" borderId="17" xfId="0" applyFont="1" applyFill="1" applyBorder="1" applyAlignment="1">
      <alignment horizontal="center" vertical="center"/>
    </xf>
    <xf numFmtId="174" fontId="32" fillId="8" borderId="13" xfId="0" applyNumberFormat="1" applyFont="1" applyFill="1" applyBorder="1" applyAlignment="1">
      <alignment horizontal="left"/>
    </xf>
    <xf numFmtId="164" fontId="32" fillId="8" borderId="14" xfId="0" applyFont="1" applyFill="1" applyBorder="1"/>
    <xf numFmtId="174" fontId="32" fillId="8" borderId="0" xfId="0" applyNumberFormat="1" applyFont="1" applyFill="1" applyBorder="1" applyAlignment="1">
      <alignment horizontal="left"/>
    </xf>
    <xf numFmtId="164" fontId="32" fillId="8" borderId="16" xfId="0" applyFont="1" applyFill="1" applyBorder="1"/>
    <xf numFmtId="174" fontId="32" fillId="8" borderId="18" xfId="0" applyNumberFormat="1" applyFont="1" applyFill="1" applyBorder="1" applyAlignment="1">
      <alignment horizontal="left"/>
    </xf>
    <xf numFmtId="164" fontId="32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3" fillId="0" borderId="0" xfId="0" applyFont="1"/>
    <xf numFmtId="164" fontId="29" fillId="9" borderId="0" xfId="0" applyFont="1" applyFill="1"/>
    <xf numFmtId="164" fontId="34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5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5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6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7" fillId="0" borderId="0" xfId="0" applyNumberFormat="1" applyFont="1"/>
    <xf numFmtId="170" fontId="38" fillId="0" borderId="0" xfId="26" applyNumberFormat="1" applyFont="1"/>
    <xf numFmtId="164" fontId="25" fillId="4" borderId="6" xfId="27" quotePrefix="1" applyAlignment="1">
      <alignment horizontal="right" vertical="center"/>
    </xf>
    <xf numFmtId="164" fontId="39" fillId="10" borderId="6" xfId="28" applyAlignment="1">
      <alignment vertical="center"/>
    </xf>
    <xf numFmtId="164" fontId="39" fillId="10" borderId="6" xfId="29" applyAlignment="1">
      <alignment horizontal="center"/>
    </xf>
    <xf numFmtId="164" fontId="40" fillId="4" borderId="6" xfId="30" quotePrefix="1" applyAlignment="1">
      <alignment horizontal="left" vertical="center"/>
    </xf>
    <xf numFmtId="0" fontId="2" fillId="0" borderId="0" xfId="8" applyAlignment="1">
      <alignment horizontal="right"/>
    </xf>
    <xf numFmtId="176" fontId="29" fillId="0" borderId="0" xfId="0" applyNumberFormat="1" applyFont="1"/>
    <xf numFmtId="177" fontId="29" fillId="0" borderId="0" xfId="0" applyNumberFormat="1" applyFont="1"/>
    <xf numFmtId="10" fontId="41" fillId="4" borderId="6" xfId="31" applyAlignment="1">
      <alignment horizontal="right" vertical="center"/>
    </xf>
    <xf numFmtId="0" fontId="1" fillId="0" borderId="0" xfId="26" applyFill="1"/>
    <xf numFmtId="1" fontId="1" fillId="0" borderId="0" xfId="26" applyNumberFormat="1" applyFont="1" applyFill="1"/>
    <xf numFmtId="164" fontId="24" fillId="6" borderId="6" xfId="20" quotePrefix="1" applyAlignment="1">
      <alignment horizontal="center"/>
    </xf>
    <xf numFmtId="164" fontId="39" fillId="10" borderId="6" xfId="29" quotePrefix="1" applyAlignment="1">
      <alignment horizontal="center"/>
    </xf>
    <xf numFmtId="164" fontId="25" fillId="4" borderId="6" xfId="27" applyAlignment="1">
      <alignment horizontal="right" vertic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39" fillId="10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-1.163E-2</c:v>
                </c:pt>
                <c:pt idx="1">
                  <c:v>-1.67E-3</c:v>
                </c:pt>
                <c:pt idx="2">
                  <c:v>3.7699999999999999E-3</c:v>
                </c:pt>
                <c:pt idx="3">
                  <c:v>-1.0000000000000001E-5</c:v>
                </c:pt>
                <c:pt idx="4">
                  <c:v>-1.0970000000000001E-2</c:v>
                </c:pt>
                <c:pt idx="5">
                  <c:v>7.0000000000000001E-3</c:v>
                </c:pt>
                <c:pt idx="6">
                  <c:v>2.47E-3</c:v>
                </c:pt>
                <c:pt idx="7">
                  <c:v>6.4999999999999997E-4</c:v>
                </c:pt>
                <c:pt idx="8">
                  <c:v>8.2799999999999992E-3</c:v>
                </c:pt>
                <c:pt idx="9">
                  <c:v>-1.038E-2</c:v>
                </c:pt>
                <c:pt idx="10">
                  <c:v>1.34E-3</c:v>
                </c:pt>
                <c:pt idx="11">
                  <c:v>-6.3000000000000003E-4</c:v>
                </c:pt>
                <c:pt idx="12">
                  <c:v>-1.503E-2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-1.2899999999999999E-3</c:v>
                </c:pt>
                <c:pt idx="1">
                  <c:v>-1.4290000000000001E-2</c:v>
                </c:pt>
                <c:pt idx="2">
                  <c:v>1.329E-2</c:v>
                </c:pt>
                <c:pt idx="3">
                  <c:v>-4.6699999999999997E-3</c:v>
                </c:pt>
                <c:pt idx="4">
                  <c:v>1.4789999999999999E-2</c:v>
                </c:pt>
                <c:pt idx="5">
                  <c:v>-5.2599999999999999E-3</c:v>
                </c:pt>
                <c:pt idx="6">
                  <c:v>7.5500000000000003E-3</c:v>
                </c:pt>
                <c:pt idx="7">
                  <c:v>8.0800000000000004E-3</c:v>
                </c:pt>
                <c:pt idx="8">
                  <c:v>4.5799999999999999E-3</c:v>
                </c:pt>
                <c:pt idx="9">
                  <c:v>-1.072E-2</c:v>
                </c:pt>
                <c:pt idx="10">
                  <c:v>-2.4479999999999998E-2</c:v>
                </c:pt>
                <c:pt idx="11">
                  <c:v>1.3899999999999999E-2</c:v>
                </c:pt>
                <c:pt idx="12">
                  <c:v>1.7819999999999999E-2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-1.796E-2</c:v>
                </c:pt>
                <c:pt idx="1">
                  <c:v>3.5E-4</c:v>
                </c:pt>
                <c:pt idx="2">
                  <c:v>-6.1580000000000003E-2</c:v>
                </c:pt>
                <c:pt idx="3">
                  <c:v>-0.16725999999999999</c:v>
                </c:pt>
                <c:pt idx="4">
                  <c:v>-0.1313</c:v>
                </c:pt>
                <c:pt idx="5">
                  <c:v>-8.2739999999999994E-2</c:v>
                </c:pt>
                <c:pt idx="6">
                  <c:v>-4.3499999999999997E-2</c:v>
                </c:pt>
                <c:pt idx="7">
                  <c:v>-2.938E-2</c:v>
                </c:pt>
                <c:pt idx="8">
                  <c:v>-4.0980000000000003E-2</c:v>
                </c:pt>
                <c:pt idx="9">
                  <c:v>-7.1399999999999996E-3</c:v>
                </c:pt>
                <c:pt idx="10">
                  <c:v>-3.601E-2</c:v>
                </c:pt>
                <c:pt idx="11">
                  <c:v>7.5000000000000002E-4</c:v>
                </c:pt>
                <c:pt idx="12">
                  <c:v>2.8999999999999998E-3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-3.0880000000000001E-2</c:v>
                </c:pt>
                <c:pt idx="1">
                  <c:v>-1.5610000000000001E-2</c:v>
                </c:pt>
                <c:pt idx="2">
                  <c:v>-4.4519999999999997E-2</c:v>
                </c:pt>
                <c:pt idx="3">
                  <c:v>-0.17194000000000001</c:v>
                </c:pt>
                <c:pt idx="4">
                  <c:v>-0.12748000000000001</c:v>
                </c:pt>
                <c:pt idx="5">
                  <c:v>-8.1000000000000003E-2</c:v>
                </c:pt>
                <c:pt idx="6">
                  <c:v>-3.3480000000000003E-2</c:v>
                </c:pt>
                <c:pt idx="7">
                  <c:v>-2.0650000000000002E-2</c:v>
                </c:pt>
                <c:pt idx="8">
                  <c:v>-2.8119999999999999E-2</c:v>
                </c:pt>
                <c:pt idx="9">
                  <c:v>-2.8240000000000001E-2</c:v>
                </c:pt>
                <c:pt idx="10">
                  <c:v>-5.9150000000000001E-2</c:v>
                </c:pt>
                <c:pt idx="11">
                  <c:v>1.4019999999999999E-2</c:v>
                </c:pt>
                <c:pt idx="12">
                  <c:v>5.6899999999999997E-3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1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2001-2020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13.5141578947</c:v>
                </c:pt>
                <c:pt idx="1">
                  <c:v>13.7204736842</c:v>
                </c:pt>
                <c:pt idx="2">
                  <c:v>13.8841052632</c:v>
                </c:pt>
                <c:pt idx="3">
                  <c:v>13.2970526316</c:v>
                </c:pt>
                <c:pt idx="4">
                  <c:v>13.387421052600001</c:v>
                </c:pt>
                <c:pt idx="5">
                  <c:v>12.7965789474</c:v>
                </c:pt>
                <c:pt idx="6">
                  <c:v>12.491473684200001</c:v>
                </c:pt>
                <c:pt idx="7">
                  <c:v>12.393947368399999</c:v>
                </c:pt>
                <c:pt idx="8">
                  <c:v>12.5731052632</c:v>
                </c:pt>
                <c:pt idx="9">
                  <c:v>12.593368421099999</c:v>
                </c:pt>
                <c:pt idx="10">
                  <c:v>12.9411578947</c:v>
                </c:pt>
                <c:pt idx="11">
                  <c:v>13.038368421099999</c:v>
                </c:pt>
                <c:pt idx="12">
                  <c:v>12.7372105263</c:v>
                </c:pt>
                <c:pt idx="13">
                  <c:v>12.8256842105</c:v>
                </c:pt>
                <c:pt idx="14">
                  <c:v>12.3410526316</c:v>
                </c:pt>
                <c:pt idx="15">
                  <c:v>12.7475263158</c:v>
                </c:pt>
                <c:pt idx="16">
                  <c:v>13.112789473699999</c:v>
                </c:pt>
                <c:pt idx="17">
                  <c:v>12.824368421100001</c:v>
                </c:pt>
                <c:pt idx="18">
                  <c:v>13.179052631599999</c:v>
                </c:pt>
                <c:pt idx="19">
                  <c:v>12.9760526316</c:v>
                </c:pt>
                <c:pt idx="20">
                  <c:v>13.311052631600001</c:v>
                </c:pt>
                <c:pt idx="21">
                  <c:v>13.223736842099999</c:v>
                </c:pt>
                <c:pt idx="22">
                  <c:v>14.193</c:v>
                </c:pt>
                <c:pt idx="23">
                  <c:v>13.983315789500001</c:v>
                </c:pt>
                <c:pt idx="24">
                  <c:v>13.1230526316</c:v>
                </c:pt>
                <c:pt idx="25">
                  <c:v>12.684105263199999</c:v>
                </c:pt>
                <c:pt idx="26">
                  <c:v>12.846894736799999</c:v>
                </c:pt>
                <c:pt idx="27">
                  <c:v>13.0730526316</c:v>
                </c:pt>
                <c:pt idx="28">
                  <c:v>13.2458421053</c:v>
                </c:pt>
                <c:pt idx="29">
                  <c:v>13.494368421100001</c:v>
                </c:pt>
                <c:pt idx="30">
                  <c:v>13.980421052600001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2001-2020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5.3754210526000001</c:v>
                </c:pt>
                <c:pt idx="1">
                  <c:v>6.1687368421000004</c:v>
                </c:pt>
                <c:pt idx="2">
                  <c:v>6.0471052631999997</c:v>
                </c:pt>
                <c:pt idx="3">
                  <c:v>5.6127894737000004</c:v>
                </c:pt>
                <c:pt idx="4">
                  <c:v>4.9174736842</c:v>
                </c:pt>
                <c:pt idx="5">
                  <c:v>4.7616315789000003</c:v>
                </c:pt>
                <c:pt idx="6">
                  <c:v>4.3317894736999998</c:v>
                </c:pt>
                <c:pt idx="7">
                  <c:v>4.0566315789000003</c:v>
                </c:pt>
                <c:pt idx="8">
                  <c:v>4.4988947367999996</c:v>
                </c:pt>
                <c:pt idx="9">
                  <c:v>4.6941052632</c:v>
                </c:pt>
                <c:pt idx="10">
                  <c:v>4.4377368420999996</c:v>
                </c:pt>
                <c:pt idx="11">
                  <c:v>3.7462631579000001</c:v>
                </c:pt>
                <c:pt idx="12">
                  <c:v>4.3241052631999999</c:v>
                </c:pt>
                <c:pt idx="13">
                  <c:v>4.8310526316000004</c:v>
                </c:pt>
                <c:pt idx="14">
                  <c:v>4.3838421053000003</c:v>
                </c:pt>
                <c:pt idx="15">
                  <c:v>5.0897894736999998</c:v>
                </c:pt>
                <c:pt idx="16">
                  <c:v>4.7226842104999998</c:v>
                </c:pt>
                <c:pt idx="17">
                  <c:v>4.9372105263000003</c:v>
                </c:pt>
                <c:pt idx="18">
                  <c:v>5.4471578947000001</c:v>
                </c:pt>
                <c:pt idx="19">
                  <c:v>4.9495263158</c:v>
                </c:pt>
                <c:pt idx="20">
                  <c:v>4.8581578946999997</c:v>
                </c:pt>
                <c:pt idx="21">
                  <c:v>5.2807894736999996</c:v>
                </c:pt>
                <c:pt idx="22">
                  <c:v>5.8996842105000002</c:v>
                </c:pt>
                <c:pt idx="23">
                  <c:v>6.0194736842000003</c:v>
                </c:pt>
                <c:pt idx="24">
                  <c:v>5.2020526316</c:v>
                </c:pt>
                <c:pt idx="25">
                  <c:v>4.7910526316000004</c:v>
                </c:pt>
                <c:pt idx="26">
                  <c:v>5.3951052631999996</c:v>
                </c:pt>
                <c:pt idx="27">
                  <c:v>4.5988947368000002</c:v>
                </c:pt>
                <c:pt idx="28">
                  <c:v>4.6759473684000001</c:v>
                </c:pt>
                <c:pt idx="29">
                  <c:v>5.0101578946999998</c:v>
                </c:pt>
                <c:pt idx="30">
                  <c:v>5.7095263157999998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2021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9.6199999999999992</c:v>
                </c:pt>
                <c:pt idx="1">
                  <c:v>8.5489999999999995</c:v>
                </c:pt>
                <c:pt idx="2">
                  <c:v>9.4120000000000008</c:v>
                </c:pt>
                <c:pt idx="3">
                  <c:v>8.7539999999999996</c:v>
                </c:pt>
                <c:pt idx="4">
                  <c:v>8.468</c:v>
                </c:pt>
                <c:pt idx="5">
                  <c:v>8.5939999999999994</c:v>
                </c:pt>
                <c:pt idx="6">
                  <c:v>6.2130000000000001</c:v>
                </c:pt>
                <c:pt idx="7">
                  <c:v>6.149</c:v>
                </c:pt>
                <c:pt idx="8">
                  <c:v>5.8920000000000003</c:v>
                </c:pt>
                <c:pt idx="9">
                  <c:v>6.851</c:v>
                </c:pt>
                <c:pt idx="10">
                  <c:v>8.3870000000000005</c:v>
                </c:pt>
                <c:pt idx="11">
                  <c:v>9.0139999999999993</c:v>
                </c:pt>
                <c:pt idx="12">
                  <c:v>11.211</c:v>
                </c:pt>
                <c:pt idx="13">
                  <c:v>10.913</c:v>
                </c:pt>
                <c:pt idx="14">
                  <c:v>11.920999999999999</c:v>
                </c:pt>
                <c:pt idx="15">
                  <c:v>12.782</c:v>
                </c:pt>
                <c:pt idx="16">
                  <c:v>14.228999999999999</c:v>
                </c:pt>
                <c:pt idx="17">
                  <c:v>13.36</c:v>
                </c:pt>
                <c:pt idx="18">
                  <c:v>12.943</c:v>
                </c:pt>
                <c:pt idx="19">
                  <c:v>12.207000000000001</c:v>
                </c:pt>
                <c:pt idx="20">
                  <c:v>15.507</c:v>
                </c:pt>
                <c:pt idx="21">
                  <c:v>14.553000000000001</c:v>
                </c:pt>
                <c:pt idx="22">
                  <c:v>14.244</c:v>
                </c:pt>
                <c:pt idx="23">
                  <c:v>15.061</c:v>
                </c:pt>
                <c:pt idx="24">
                  <c:v>14.827</c:v>
                </c:pt>
                <c:pt idx="25">
                  <c:v>15.622999999999999</c:v>
                </c:pt>
                <c:pt idx="26">
                  <c:v>18.667000000000002</c:v>
                </c:pt>
                <c:pt idx="27">
                  <c:v>18.93</c:v>
                </c:pt>
                <c:pt idx="28">
                  <c:v>19.116</c:v>
                </c:pt>
                <c:pt idx="29">
                  <c:v>16.707999999999998</c:v>
                </c:pt>
                <c:pt idx="30">
                  <c:v>16.757000000000001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6.5010000000000003</c:v>
                </c:pt>
                <c:pt idx="1">
                  <c:v>5.0170000000000003</c:v>
                </c:pt>
                <c:pt idx="2">
                  <c:v>5.1970000000000001</c:v>
                </c:pt>
                <c:pt idx="3">
                  <c:v>4.7270000000000003</c:v>
                </c:pt>
                <c:pt idx="4">
                  <c:v>4.51</c:v>
                </c:pt>
                <c:pt idx="5">
                  <c:v>4.2770000000000001</c:v>
                </c:pt>
                <c:pt idx="6">
                  <c:v>3.8279999999999998</c:v>
                </c:pt>
                <c:pt idx="7">
                  <c:v>3.573</c:v>
                </c:pt>
                <c:pt idx="8">
                  <c:v>3.6930000000000001</c:v>
                </c:pt>
                <c:pt idx="9">
                  <c:v>4.3760000000000003</c:v>
                </c:pt>
                <c:pt idx="10">
                  <c:v>4.33</c:v>
                </c:pt>
                <c:pt idx="11">
                  <c:v>3.9249999999999998</c:v>
                </c:pt>
                <c:pt idx="12">
                  <c:v>5.48</c:v>
                </c:pt>
                <c:pt idx="13">
                  <c:v>5.7789999999999999</c:v>
                </c:pt>
                <c:pt idx="14">
                  <c:v>6.9710000000000001</c:v>
                </c:pt>
                <c:pt idx="15">
                  <c:v>7.0030000000000001</c:v>
                </c:pt>
                <c:pt idx="16">
                  <c:v>8.0239999999999991</c:v>
                </c:pt>
                <c:pt idx="17">
                  <c:v>8.1359999999999992</c:v>
                </c:pt>
                <c:pt idx="18">
                  <c:v>7.7030000000000003</c:v>
                </c:pt>
                <c:pt idx="19">
                  <c:v>9.1460000000000008</c:v>
                </c:pt>
                <c:pt idx="20">
                  <c:v>11.731</c:v>
                </c:pt>
                <c:pt idx="21">
                  <c:v>10.984</c:v>
                </c:pt>
                <c:pt idx="22">
                  <c:v>10.497999999999999</c:v>
                </c:pt>
                <c:pt idx="23">
                  <c:v>11.984</c:v>
                </c:pt>
                <c:pt idx="24">
                  <c:v>11.808999999999999</c:v>
                </c:pt>
                <c:pt idx="25">
                  <c:v>12.138</c:v>
                </c:pt>
                <c:pt idx="26">
                  <c:v>14.407</c:v>
                </c:pt>
                <c:pt idx="27">
                  <c:v>14.419</c:v>
                </c:pt>
                <c:pt idx="28">
                  <c:v>14.840999999999999</c:v>
                </c:pt>
                <c:pt idx="29">
                  <c:v>13.196</c:v>
                </c:pt>
                <c:pt idx="30">
                  <c:v>13.16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2021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3.3820000000000001</c:v>
                </c:pt>
                <c:pt idx="1">
                  <c:v>1.484</c:v>
                </c:pt>
                <c:pt idx="2">
                  <c:v>0.98199999999999998</c:v>
                </c:pt>
                <c:pt idx="3">
                  <c:v>0.7</c:v>
                </c:pt>
                <c:pt idx="4">
                  <c:v>0.55200000000000005</c:v>
                </c:pt>
                <c:pt idx="5">
                  <c:v>-0.04</c:v>
                </c:pt>
                <c:pt idx="6">
                  <c:v>1.444</c:v>
                </c:pt>
                <c:pt idx="7">
                  <c:v>0.996</c:v>
                </c:pt>
                <c:pt idx="8">
                  <c:v>1.494</c:v>
                </c:pt>
                <c:pt idx="9">
                  <c:v>1.901</c:v>
                </c:pt>
                <c:pt idx="10">
                  <c:v>0.27300000000000002</c:v>
                </c:pt>
                <c:pt idx="11">
                  <c:v>-1.163</c:v>
                </c:pt>
                <c:pt idx="12">
                  <c:v>-0.252</c:v>
                </c:pt>
                <c:pt idx="13">
                  <c:v>0.64600000000000002</c:v>
                </c:pt>
                <c:pt idx="14">
                  <c:v>2.02</c:v>
                </c:pt>
                <c:pt idx="15">
                  <c:v>1.2250000000000001</c:v>
                </c:pt>
                <c:pt idx="16">
                  <c:v>1.819</c:v>
                </c:pt>
                <c:pt idx="17">
                  <c:v>2.911</c:v>
                </c:pt>
                <c:pt idx="18">
                  <c:v>2.4630000000000001</c:v>
                </c:pt>
                <c:pt idx="19">
                  <c:v>6.085</c:v>
                </c:pt>
                <c:pt idx="20">
                  <c:v>7.9550000000000001</c:v>
                </c:pt>
                <c:pt idx="21">
                  <c:v>7.415</c:v>
                </c:pt>
                <c:pt idx="22">
                  <c:v>6.7510000000000003</c:v>
                </c:pt>
                <c:pt idx="23">
                  <c:v>8.907</c:v>
                </c:pt>
                <c:pt idx="24">
                  <c:v>8.7910000000000004</c:v>
                </c:pt>
                <c:pt idx="25">
                  <c:v>8.6530000000000005</c:v>
                </c:pt>
                <c:pt idx="26">
                  <c:v>10.148</c:v>
                </c:pt>
                <c:pt idx="27">
                  <c:v>9.9079999999999995</c:v>
                </c:pt>
                <c:pt idx="28">
                  <c:v>10.566000000000001</c:v>
                </c:pt>
                <c:pt idx="29">
                  <c:v>9.6829999999999998</c:v>
                </c:pt>
                <c:pt idx="30">
                  <c:v>9.5630000000000006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2020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7.6959999999999997</c:v>
                </c:pt>
                <c:pt idx="1">
                  <c:v>7.5739999999999998</c:v>
                </c:pt>
                <c:pt idx="2">
                  <c:v>7.782</c:v>
                </c:pt>
                <c:pt idx="3">
                  <c:v>8.6</c:v>
                </c:pt>
                <c:pt idx="4">
                  <c:v>8.52</c:v>
                </c:pt>
                <c:pt idx="5">
                  <c:v>7.79</c:v>
                </c:pt>
                <c:pt idx="6">
                  <c:v>8.3740000000000006</c:v>
                </c:pt>
                <c:pt idx="7">
                  <c:v>9.3680000000000003</c:v>
                </c:pt>
                <c:pt idx="8">
                  <c:v>9.5890000000000004</c:v>
                </c:pt>
                <c:pt idx="9">
                  <c:v>8.7739999999999991</c:v>
                </c:pt>
                <c:pt idx="10">
                  <c:v>8.016</c:v>
                </c:pt>
                <c:pt idx="11">
                  <c:v>7.1470000000000002</c:v>
                </c:pt>
                <c:pt idx="12">
                  <c:v>7.2869999999999999</c:v>
                </c:pt>
                <c:pt idx="13">
                  <c:v>8.4529999999999994</c:v>
                </c:pt>
                <c:pt idx="14">
                  <c:v>9.4480000000000004</c:v>
                </c:pt>
                <c:pt idx="15">
                  <c:v>10.965</c:v>
                </c:pt>
                <c:pt idx="16">
                  <c:v>10.91</c:v>
                </c:pt>
                <c:pt idx="17">
                  <c:v>10.085000000000001</c:v>
                </c:pt>
                <c:pt idx="18">
                  <c:v>8.5489999999999995</c:v>
                </c:pt>
                <c:pt idx="19">
                  <c:v>6.3220000000000001</c:v>
                </c:pt>
                <c:pt idx="20">
                  <c:v>7.4550000000000001</c:v>
                </c:pt>
                <c:pt idx="21">
                  <c:v>9.2390000000000008</c:v>
                </c:pt>
                <c:pt idx="22">
                  <c:v>8.9629999999999992</c:v>
                </c:pt>
                <c:pt idx="23">
                  <c:v>9.8049999999999997</c:v>
                </c:pt>
                <c:pt idx="24">
                  <c:v>9.7210000000000001</c:v>
                </c:pt>
                <c:pt idx="25">
                  <c:v>9.8160000000000007</c:v>
                </c:pt>
                <c:pt idx="26">
                  <c:v>10.035</c:v>
                </c:pt>
                <c:pt idx="27">
                  <c:v>12.282</c:v>
                </c:pt>
                <c:pt idx="28">
                  <c:v>12.81</c:v>
                </c:pt>
                <c:pt idx="29">
                  <c:v>13.516</c:v>
                </c:pt>
                <c:pt idx="30">
                  <c:v>14.471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  <c:max val="2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23296.649045549999</c:v>
                </c:pt>
                <c:pt idx="1">
                  <c:v>20154.629677354002</c:v>
                </c:pt>
                <c:pt idx="2">
                  <c:v>20726.895805251999</c:v>
                </c:pt>
                <c:pt idx="3">
                  <c:v>19514.052023056</c:v>
                </c:pt>
                <c:pt idx="4">
                  <c:v>19899.136009188001</c:v>
                </c:pt>
                <c:pt idx="5">
                  <c:v>19970.835457706002</c:v>
                </c:pt>
                <c:pt idx="6">
                  <c:v>22701.204090208001</c:v>
                </c:pt>
                <c:pt idx="7">
                  <c:v>21177.253561983998</c:v>
                </c:pt>
                <c:pt idx="8">
                  <c:v>19936.18443252</c:v>
                </c:pt>
                <c:pt idx="9">
                  <c:v>20155.46354927</c:v>
                </c:pt>
                <c:pt idx="10">
                  <c:v>20817.226544469999</c:v>
                </c:pt>
                <c:pt idx="11">
                  <c:v>20907.164036049999</c:v>
                </c:pt>
                <c:pt idx="12">
                  <c:v>22577.217376982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22577.217376982</c:v>
                </c:pt>
                <c:pt idx="1">
                  <c:v>19840.085661852001</c:v>
                </c:pt>
                <c:pt idx="2">
                  <c:v>19804.184770357999</c:v>
                </c:pt>
                <c:pt idx="3">
                  <c:v>16158.814860384</c:v>
                </c:pt>
                <c:pt idx="4">
                  <c:v>17362.423732903</c:v>
                </c:pt>
                <c:pt idx="5">
                  <c:v>18353.266600046001</c:v>
                </c:pt>
                <c:pt idx="6">
                  <c:v>21941.099715193999</c:v>
                </c:pt>
                <c:pt idx="7">
                  <c:v>20739.942271404001</c:v>
                </c:pt>
                <c:pt idx="8">
                  <c:v>19375.491099671999</c:v>
                </c:pt>
                <c:pt idx="9">
                  <c:v>19586.359679091998</c:v>
                </c:pt>
                <c:pt idx="10">
                  <c:v>19585.897864158</c:v>
                </c:pt>
                <c:pt idx="11">
                  <c:v>21200.287010446002</c:v>
                </c:pt>
                <c:pt idx="12">
                  <c:v>22705.774442589998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2020 </c:v>
                </c:pt>
                <c:pt idx="3">
                  <c:v>2021 </c:v>
                </c:pt>
                <c:pt idx="4">
                  <c:v>ene-21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38972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2020 </c:v>
                </c:pt>
                <c:pt idx="3">
                  <c:v>2021 </c:v>
                </c:pt>
                <c:pt idx="4">
                  <c:v>ene-21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40423</c:v>
                </c:pt>
                <c:pt idx="3">
                  <c:v>42225</c:v>
                </c:pt>
                <c:pt idx="4">
                  <c:v>42225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573.15640280800005</c:v>
                </c:pt>
                <c:pt idx="1">
                  <c:v>641.98368900000003</c:v>
                </c:pt>
                <c:pt idx="2">
                  <c:v>646.90484623999998</c:v>
                </c:pt>
                <c:pt idx="3">
                  <c:v>753.08657100000005</c:v>
                </c:pt>
                <c:pt idx="4">
                  <c:v>765.93561599999998</c:v>
                </c:pt>
                <c:pt idx="5">
                  <c:v>663.316102</c:v>
                </c:pt>
                <c:pt idx="6">
                  <c:v>812.86983199999997</c:v>
                </c:pt>
                <c:pt idx="7">
                  <c:v>829.91691600000001</c:v>
                </c:pt>
                <c:pt idx="8">
                  <c:v>733.89289352000003</c:v>
                </c:pt>
                <c:pt idx="9">
                  <c:v>697.82257510800002</c:v>
                </c:pt>
                <c:pt idx="10">
                  <c:v>809.57417655999996</c:v>
                </c:pt>
                <c:pt idx="11">
                  <c:v>833.35228400000005</c:v>
                </c:pt>
                <c:pt idx="12">
                  <c:v>833.15441480000004</c:v>
                </c:pt>
                <c:pt idx="13">
                  <c:v>831.89578405600002</c:v>
                </c:pt>
                <c:pt idx="14">
                  <c:v>818.87721587199997</c:v>
                </c:pt>
                <c:pt idx="15">
                  <c:v>727.322829824</c:v>
                </c:pt>
                <c:pt idx="16">
                  <c:v>673.65361912000003</c:v>
                </c:pt>
                <c:pt idx="17">
                  <c:v>788.16879052000002</c:v>
                </c:pt>
                <c:pt idx="18">
                  <c:v>806.27704800000004</c:v>
                </c:pt>
                <c:pt idx="19">
                  <c:v>810.397247096</c:v>
                </c:pt>
                <c:pt idx="20">
                  <c:v>778.29184728400003</c:v>
                </c:pt>
                <c:pt idx="21">
                  <c:v>755.61459353199996</c:v>
                </c:pt>
                <c:pt idx="22">
                  <c:v>682.90233332000003</c:v>
                </c:pt>
                <c:pt idx="23">
                  <c:v>620.66575440999998</c:v>
                </c:pt>
                <c:pt idx="24">
                  <c:v>737.38058258599995</c:v>
                </c:pt>
                <c:pt idx="25">
                  <c:v>733.23675908799999</c:v>
                </c:pt>
                <c:pt idx="26">
                  <c:v>715.06037910800001</c:v>
                </c:pt>
                <c:pt idx="27">
                  <c:v>706.04531801799999</c:v>
                </c:pt>
                <c:pt idx="28">
                  <c:v>694.548382328</c:v>
                </c:pt>
                <c:pt idx="29">
                  <c:v>634.83743520799999</c:v>
                </c:pt>
                <c:pt idx="30">
                  <c:v>595.63220418399999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29030.973000000002</c:v>
                </c:pt>
                <c:pt idx="1">
                  <c:v>33105.853999999999</c:v>
                </c:pt>
                <c:pt idx="2">
                  <c:v>33302.43</c:v>
                </c:pt>
                <c:pt idx="3">
                  <c:v>37631.775999999998</c:v>
                </c:pt>
                <c:pt idx="4">
                  <c:v>37088.631000000001</c:v>
                </c:pt>
                <c:pt idx="5">
                  <c:v>33176.108</c:v>
                </c:pt>
                <c:pt idx="6">
                  <c:v>41004.591999999997</c:v>
                </c:pt>
                <c:pt idx="7">
                  <c:v>41428.226000000002</c:v>
                </c:pt>
                <c:pt idx="8">
                  <c:v>35529.275999999998</c:v>
                </c:pt>
                <c:pt idx="9">
                  <c:v>35503.665000000001</c:v>
                </c:pt>
                <c:pt idx="10">
                  <c:v>40475.851999999999</c:v>
                </c:pt>
                <c:pt idx="11">
                  <c:v>41101.707000000002</c:v>
                </c:pt>
                <c:pt idx="12">
                  <c:v>40676.582000000002</c:v>
                </c:pt>
                <c:pt idx="13">
                  <c:v>40623.349000000002</c:v>
                </c:pt>
                <c:pt idx="14">
                  <c:v>39211.690999999999</c:v>
                </c:pt>
                <c:pt idx="15">
                  <c:v>34980.951000000001</c:v>
                </c:pt>
                <c:pt idx="16">
                  <c:v>34408.504999999997</c:v>
                </c:pt>
                <c:pt idx="17">
                  <c:v>38759.853999999999</c:v>
                </c:pt>
                <c:pt idx="18">
                  <c:v>39275.101999999999</c:v>
                </c:pt>
                <c:pt idx="19">
                  <c:v>39369.968000000001</c:v>
                </c:pt>
                <c:pt idx="20">
                  <c:v>37005.127999999997</c:v>
                </c:pt>
                <c:pt idx="21">
                  <c:v>35826.453000000001</c:v>
                </c:pt>
                <c:pt idx="22">
                  <c:v>32292.356319999999</c:v>
                </c:pt>
                <c:pt idx="23">
                  <c:v>31034.073</c:v>
                </c:pt>
                <c:pt idx="24">
                  <c:v>36000.959999999999</c:v>
                </c:pt>
                <c:pt idx="25">
                  <c:v>34879.417000000001</c:v>
                </c:pt>
                <c:pt idx="26">
                  <c:v>34060.775999999998</c:v>
                </c:pt>
                <c:pt idx="27">
                  <c:v>33828.258000000002</c:v>
                </c:pt>
                <c:pt idx="28">
                  <c:v>32542.300999999999</c:v>
                </c:pt>
                <c:pt idx="29">
                  <c:v>29966.18</c:v>
                </c:pt>
                <c:pt idx="30">
                  <c:v>29754.535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0.22836</cdr:x>
      <cdr:y>0.29985</cdr:y>
    </cdr:from>
    <cdr:to>
      <cdr:x>0.39323</cdr:x>
      <cdr:y>0.3817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630" y="873968"/>
          <a:ext cx="1162086" cy="2385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0.69595</cdr:x>
      <cdr:y>0.5872</cdr:y>
    </cdr:from>
    <cdr:to>
      <cdr:x>0.85</cdr:x>
      <cdr:y>0.67801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5386" y="1711480"/>
          <a:ext cx="1085822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30 julio (13:54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20 enero (20:22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8 enero (14:05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8 enero (14:05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 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Enero 2021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198</v>
      </c>
    </row>
    <row r="2" spans="1:2">
      <c r="A2" t="s">
        <v>193</v>
      </c>
    </row>
    <row r="3" spans="1:2">
      <c r="A3" t="s">
        <v>189</v>
      </c>
    </row>
    <row r="4" spans="1:2">
      <c r="A4" t="s">
        <v>190</v>
      </c>
    </row>
    <row r="5" spans="1:2">
      <c r="A5" t="s">
        <v>192</v>
      </c>
    </row>
    <row r="6" spans="1:2">
      <c r="A6" t="s">
        <v>197</v>
      </c>
    </row>
    <row r="7" spans="1:2">
      <c r="A7" t="s">
        <v>191</v>
      </c>
    </row>
    <row r="8" spans="1:2">
      <c r="A8" t="s">
        <v>156</v>
      </c>
    </row>
    <row r="9" spans="1:2">
      <c r="A9" t="s">
        <v>195</v>
      </c>
    </row>
    <row r="10" spans="1:2">
      <c r="A10" t="s">
        <v>157</v>
      </c>
    </row>
    <row r="11" spans="1:2">
      <c r="A11" t="s">
        <v>158</v>
      </c>
    </row>
    <row r="12" spans="1:2">
      <c r="A12" t="s">
        <v>199</v>
      </c>
    </row>
    <row r="13" spans="1:2">
      <c r="A13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Enero 2021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Enero 2021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21/20</v>
      </c>
      <c r="H8" s="42" t="s">
        <v>3</v>
      </c>
      <c r="I8" s="45" t="str">
        <f>G8</f>
        <v>% 21/20</v>
      </c>
      <c r="J8" s="42" t="s">
        <v>3</v>
      </c>
      <c r="K8" s="45" t="str">
        <f>G8</f>
        <v>% 21/20</v>
      </c>
    </row>
    <row r="9" spans="3:12">
      <c r="C9" s="37"/>
      <c r="E9" s="30" t="s">
        <v>4</v>
      </c>
      <c r="F9" s="31">
        <f>VLOOKUP("Demanda transporte (b.c.)",Dat_01!A4:J29,2,FALSE)/1000</f>
        <v>22705.774442589998</v>
      </c>
      <c r="G9" s="47">
        <f>VLOOKUP("Demanda transporte (b.c.)",Dat_01!A4:J29,4,FALSE)*100</f>
        <v>0.56941059000000005</v>
      </c>
      <c r="H9" s="31">
        <f>VLOOKUP("Demanda transporte (b.c.)",Dat_01!A4:J29,5,FALSE)/1000</f>
        <v>22705.774442589998</v>
      </c>
      <c r="I9" s="47">
        <f>VLOOKUP("Demanda transporte (b.c.)",Dat_01!A4:J29,7,FALSE)*100</f>
        <v>0.56941059000000005</v>
      </c>
      <c r="J9" s="31">
        <f>VLOOKUP("Demanda transporte (b.c.)",Dat_01!A4:J29,8,FALSE)/1000</f>
        <v>236653.627708099</v>
      </c>
      <c r="K9" s="47">
        <f>VLOOKUP("Demanda transporte (b.c.)",Dat_01!A4:J29,10,FALSE)*100</f>
        <v>-4.7814298499999994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-1.5029999999999999</v>
      </c>
      <c r="H12" s="43"/>
      <c r="I12" s="43">
        <f>Dat_01!H45*100</f>
        <v>-1.5029999999999999</v>
      </c>
      <c r="J12" s="43"/>
      <c r="K12" s="43">
        <f>Dat_01!L45*100</f>
        <v>-0.13999999999999999</v>
      </c>
    </row>
    <row r="13" spans="3:12">
      <c r="E13" s="34" t="s">
        <v>26</v>
      </c>
      <c r="F13" s="33"/>
      <c r="G13" s="43">
        <f>Dat_01!E45*100</f>
        <v>1.7819999999999998</v>
      </c>
      <c r="H13" s="43"/>
      <c r="I13" s="43">
        <f>Dat_01!I45*100</f>
        <v>1.7819999999999998</v>
      </c>
      <c r="J13" s="43"/>
      <c r="K13" s="43">
        <f>Dat_01!M45*100</f>
        <v>0.25800000000000001</v>
      </c>
    </row>
    <row r="14" spans="3:12">
      <c r="E14" s="35" t="s">
        <v>5</v>
      </c>
      <c r="F14" s="36"/>
      <c r="G14" s="44">
        <f>Dat_01!F45*100</f>
        <v>0.28999999999999998</v>
      </c>
      <c r="H14" s="44"/>
      <c r="I14" s="44">
        <f>Dat_01!J45*100</f>
        <v>0.28999999999999998</v>
      </c>
      <c r="J14" s="44"/>
      <c r="K14" s="44">
        <f>Dat_01!N45*100</f>
        <v>-4.899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Enero 2021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105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Enero 2021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Enero 2021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Enero 2021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Enero 2021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22" workbookViewId="0">
      <selection activeCell="C38" sqref="C38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tr">
        <f>Dat_01!A2</f>
        <v>Enero 2021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enero</v>
      </c>
      <c r="B5" s="94" t="s">
        <v>77</v>
      </c>
    </row>
    <row r="6" spans="1:16" ht="15">
      <c r="A6" s="96">
        <f>YEAR(B7)-1</f>
        <v>2020</v>
      </c>
      <c r="B6" s="97"/>
      <c r="C6" s="97" t="s">
        <v>78</v>
      </c>
      <c r="D6" s="97" t="s">
        <v>79</v>
      </c>
      <c r="E6" s="97" t="s">
        <v>80</v>
      </c>
      <c r="F6" s="98" t="s">
        <v>81</v>
      </c>
      <c r="G6" s="98" t="s">
        <v>82</v>
      </c>
      <c r="H6" s="97" t="s">
        <v>83</v>
      </c>
    </row>
    <row r="7" spans="1:16" ht="11.25" customHeight="1">
      <c r="A7" s="93">
        <v>1</v>
      </c>
      <c r="B7" s="99" t="str">
        <f>Dat_01!A52</f>
        <v>01/01/2021</v>
      </c>
      <c r="C7" s="100">
        <f>Dat_01!B52</f>
        <v>9.6199999999999992</v>
      </c>
      <c r="D7" s="100">
        <f>Dat_01!C52</f>
        <v>6.5010000000000003</v>
      </c>
      <c r="E7" s="100">
        <f>Dat_01!D52</f>
        <v>3.3820000000000001</v>
      </c>
      <c r="F7" s="100">
        <f>Dat_01!H52</f>
        <v>5.3754210526000001</v>
      </c>
      <c r="G7" s="100">
        <f>Dat_01!G52</f>
        <v>13.5141578947</v>
      </c>
      <c r="H7" s="100">
        <f>Dat_01!E52</f>
        <v>7.6959999999999997</v>
      </c>
    </row>
    <row r="8" spans="1:16" ht="11.25" customHeight="1">
      <c r="A8" s="93">
        <v>2</v>
      </c>
      <c r="B8" s="99" t="str">
        <f>Dat_01!A53</f>
        <v>02/01/2021</v>
      </c>
      <c r="C8" s="100">
        <f>Dat_01!B53</f>
        <v>8.5489999999999995</v>
      </c>
      <c r="D8" s="100">
        <f>Dat_01!C53</f>
        <v>5.0170000000000003</v>
      </c>
      <c r="E8" s="100">
        <f>Dat_01!D53</f>
        <v>1.484</v>
      </c>
      <c r="F8" s="100">
        <f>Dat_01!H53</f>
        <v>6.1687368421000004</v>
      </c>
      <c r="G8" s="100">
        <f>Dat_01!G53</f>
        <v>13.7204736842</v>
      </c>
      <c r="H8" s="100">
        <f>Dat_01!E53</f>
        <v>7.5739999999999998</v>
      </c>
      <c r="J8" s="118"/>
      <c r="K8" s="118"/>
      <c r="L8" s="118"/>
      <c r="M8" s="118"/>
      <c r="N8" s="118"/>
      <c r="O8" s="118"/>
      <c r="P8" s="118"/>
    </row>
    <row r="9" spans="1:16" ht="11.25" customHeight="1">
      <c r="A9" s="93">
        <v>3</v>
      </c>
      <c r="B9" s="99" t="str">
        <f>Dat_01!A54</f>
        <v>03/01/2021</v>
      </c>
      <c r="C9" s="100">
        <f>Dat_01!B54</f>
        <v>9.4120000000000008</v>
      </c>
      <c r="D9" s="100">
        <f>Dat_01!C54</f>
        <v>5.1970000000000001</v>
      </c>
      <c r="E9" s="100">
        <f>Dat_01!D54</f>
        <v>0.98199999999999998</v>
      </c>
      <c r="F9" s="100">
        <f>Dat_01!H54</f>
        <v>6.0471052631999997</v>
      </c>
      <c r="G9" s="100">
        <f>Dat_01!G54</f>
        <v>13.8841052632</v>
      </c>
      <c r="H9" s="100">
        <f>Dat_01!E54</f>
        <v>7.782</v>
      </c>
      <c r="J9" s="118"/>
      <c r="K9" s="118"/>
      <c r="L9" s="118"/>
      <c r="M9" s="118"/>
      <c r="N9" s="118"/>
      <c r="O9" s="118"/>
      <c r="P9" s="118"/>
    </row>
    <row r="10" spans="1:16" ht="11.25" customHeight="1">
      <c r="A10" s="93">
        <v>4</v>
      </c>
      <c r="B10" s="99" t="str">
        <f>Dat_01!A55</f>
        <v>04/01/2021</v>
      </c>
      <c r="C10" s="100">
        <f>Dat_01!B55</f>
        <v>8.7539999999999996</v>
      </c>
      <c r="D10" s="100">
        <f>Dat_01!C55</f>
        <v>4.7270000000000003</v>
      </c>
      <c r="E10" s="100">
        <f>Dat_01!D55</f>
        <v>0.7</v>
      </c>
      <c r="F10" s="100">
        <f>Dat_01!H55</f>
        <v>5.6127894737000004</v>
      </c>
      <c r="G10" s="100">
        <f>Dat_01!G55</f>
        <v>13.2970526316</v>
      </c>
      <c r="H10" s="100">
        <f>Dat_01!E55</f>
        <v>8.6</v>
      </c>
      <c r="J10" s="118"/>
      <c r="K10" s="118"/>
      <c r="L10" s="118"/>
      <c r="M10" s="118"/>
      <c r="N10" s="118"/>
      <c r="O10" s="118"/>
      <c r="P10" s="118"/>
    </row>
    <row r="11" spans="1:16" ht="11.25" customHeight="1">
      <c r="A11" s="93">
        <v>5</v>
      </c>
      <c r="B11" s="99" t="str">
        <f>Dat_01!A56</f>
        <v>05/01/2021</v>
      </c>
      <c r="C11" s="100">
        <f>Dat_01!B56</f>
        <v>8.468</v>
      </c>
      <c r="D11" s="100">
        <f>Dat_01!C56</f>
        <v>4.51</v>
      </c>
      <c r="E11" s="100">
        <f>Dat_01!D56</f>
        <v>0.55200000000000005</v>
      </c>
      <c r="F11" s="100">
        <f>Dat_01!H56</f>
        <v>4.9174736842</v>
      </c>
      <c r="G11" s="100">
        <f>Dat_01!G56</f>
        <v>13.387421052600001</v>
      </c>
      <c r="H11" s="100">
        <f>Dat_01!E56</f>
        <v>8.52</v>
      </c>
      <c r="J11" s="118"/>
      <c r="K11" s="118"/>
      <c r="L11" s="118"/>
      <c r="M11" s="118"/>
      <c r="N11" s="118"/>
      <c r="O11" s="118"/>
      <c r="P11" s="118"/>
    </row>
    <row r="12" spans="1:16" ht="11.25" customHeight="1">
      <c r="A12" s="93">
        <v>6</v>
      </c>
      <c r="B12" s="99" t="str">
        <f>Dat_01!A57</f>
        <v>06/01/2021</v>
      </c>
      <c r="C12" s="100">
        <f>Dat_01!B57</f>
        <v>8.5939999999999994</v>
      </c>
      <c r="D12" s="100">
        <f>Dat_01!C57</f>
        <v>4.2770000000000001</v>
      </c>
      <c r="E12" s="100">
        <f>Dat_01!D57</f>
        <v>-0.04</v>
      </c>
      <c r="F12" s="100">
        <f>Dat_01!H57</f>
        <v>4.7616315789000003</v>
      </c>
      <c r="G12" s="100">
        <f>Dat_01!G57</f>
        <v>12.7965789474</v>
      </c>
      <c r="H12" s="100">
        <f>Dat_01!E57</f>
        <v>7.79</v>
      </c>
      <c r="J12" s="118"/>
      <c r="K12" s="118"/>
      <c r="L12" s="118"/>
      <c r="M12" s="118"/>
      <c r="N12" s="118"/>
      <c r="O12" s="118"/>
      <c r="P12" s="118"/>
    </row>
    <row r="13" spans="1:16" ht="11.25" customHeight="1">
      <c r="A13" s="93">
        <v>7</v>
      </c>
      <c r="B13" s="99" t="str">
        <f>Dat_01!A58</f>
        <v>07/01/2021</v>
      </c>
      <c r="C13" s="100">
        <f>Dat_01!B58</f>
        <v>6.2130000000000001</v>
      </c>
      <c r="D13" s="100">
        <f>Dat_01!C58</f>
        <v>3.8279999999999998</v>
      </c>
      <c r="E13" s="100">
        <f>Dat_01!D58</f>
        <v>1.444</v>
      </c>
      <c r="F13" s="100">
        <f>Dat_01!H58</f>
        <v>4.3317894736999998</v>
      </c>
      <c r="G13" s="100">
        <f>Dat_01!G58</f>
        <v>12.491473684200001</v>
      </c>
      <c r="H13" s="100">
        <f>Dat_01!E58</f>
        <v>8.3740000000000006</v>
      </c>
      <c r="J13" s="118"/>
      <c r="K13" s="118"/>
      <c r="L13" s="118"/>
      <c r="M13" s="118"/>
      <c r="N13" s="118"/>
      <c r="O13" s="118"/>
      <c r="P13" s="118"/>
    </row>
    <row r="14" spans="1:16" ht="11.25" customHeight="1">
      <c r="A14" s="93">
        <v>8</v>
      </c>
      <c r="B14" s="99" t="str">
        <f>Dat_01!A59</f>
        <v>08/01/2021</v>
      </c>
      <c r="C14" s="100">
        <f>Dat_01!B59</f>
        <v>6.149</v>
      </c>
      <c r="D14" s="100">
        <f>Dat_01!C59</f>
        <v>3.573</v>
      </c>
      <c r="E14" s="100">
        <f>Dat_01!D59</f>
        <v>0.996</v>
      </c>
      <c r="F14" s="100">
        <f>Dat_01!H59</f>
        <v>4.0566315789000003</v>
      </c>
      <c r="G14" s="100">
        <f>Dat_01!G59</f>
        <v>12.393947368399999</v>
      </c>
      <c r="H14" s="100">
        <f>Dat_01!E59</f>
        <v>9.3680000000000003</v>
      </c>
      <c r="J14" s="118"/>
      <c r="K14" s="118"/>
      <c r="L14" s="118"/>
      <c r="M14" s="118"/>
      <c r="N14" s="118"/>
      <c r="O14" s="118"/>
      <c r="P14" s="118"/>
    </row>
    <row r="15" spans="1:16" ht="11.25" customHeight="1">
      <c r="A15" s="93">
        <v>9</v>
      </c>
      <c r="B15" s="99" t="str">
        <f>Dat_01!A60</f>
        <v>09/01/2021</v>
      </c>
      <c r="C15" s="100">
        <f>Dat_01!B60</f>
        <v>5.8920000000000003</v>
      </c>
      <c r="D15" s="100">
        <f>Dat_01!C60</f>
        <v>3.6930000000000001</v>
      </c>
      <c r="E15" s="100">
        <f>Dat_01!D60</f>
        <v>1.494</v>
      </c>
      <c r="F15" s="100">
        <f>Dat_01!H60</f>
        <v>4.4988947367999996</v>
      </c>
      <c r="G15" s="100">
        <f>Dat_01!G60</f>
        <v>12.5731052632</v>
      </c>
      <c r="H15" s="100">
        <f>Dat_01!E60</f>
        <v>9.5890000000000004</v>
      </c>
      <c r="J15" s="118"/>
      <c r="K15" s="118"/>
      <c r="L15" s="118"/>
      <c r="M15" s="118"/>
      <c r="N15" s="118"/>
      <c r="O15" s="118"/>
      <c r="P15" s="118"/>
    </row>
    <row r="16" spans="1:16" ht="11.25" customHeight="1">
      <c r="A16" s="93">
        <v>10</v>
      </c>
      <c r="B16" s="99" t="str">
        <f>Dat_01!A61</f>
        <v>10/01/2021</v>
      </c>
      <c r="C16" s="100">
        <f>Dat_01!B61</f>
        <v>6.851</v>
      </c>
      <c r="D16" s="100">
        <f>Dat_01!C61</f>
        <v>4.3760000000000003</v>
      </c>
      <c r="E16" s="100">
        <f>Dat_01!D61</f>
        <v>1.901</v>
      </c>
      <c r="F16" s="100">
        <f>Dat_01!H61</f>
        <v>4.6941052632</v>
      </c>
      <c r="G16" s="100">
        <f>Dat_01!G61</f>
        <v>12.593368421099999</v>
      </c>
      <c r="H16" s="100">
        <f>Dat_01!E61</f>
        <v>8.7739999999999991</v>
      </c>
      <c r="J16" s="118"/>
      <c r="K16" s="118"/>
      <c r="L16" s="118"/>
      <c r="M16" s="118"/>
      <c r="N16" s="118"/>
      <c r="O16" s="118"/>
      <c r="P16" s="118"/>
    </row>
    <row r="17" spans="1:16" ht="11.25" customHeight="1">
      <c r="A17" s="93">
        <v>11</v>
      </c>
      <c r="B17" s="99" t="str">
        <f>Dat_01!A62</f>
        <v>11/01/2021</v>
      </c>
      <c r="C17" s="100">
        <f>Dat_01!B62</f>
        <v>8.3870000000000005</v>
      </c>
      <c r="D17" s="100">
        <f>Dat_01!C62</f>
        <v>4.33</v>
      </c>
      <c r="E17" s="100">
        <f>Dat_01!D62</f>
        <v>0.27300000000000002</v>
      </c>
      <c r="F17" s="100">
        <f>Dat_01!H62</f>
        <v>4.4377368420999996</v>
      </c>
      <c r="G17" s="100">
        <f>Dat_01!G62</f>
        <v>12.9411578947</v>
      </c>
      <c r="H17" s="100">
        <f>Dat_01!E62</f>
        <v>8.016</v>
      </c>
      <c r="J17" s="118"/>
      <c r="K17" s="118"/>
      <c r="L17" s="118"/>
      <c r="M17" s="118"/>
      <c r="N17" s="118"/>
      <c r="O17" s="118"/>
      <c r="P17" s="118"/>
    </row>
    <row r="18" spans="1:16" ht="11.25" customHeight="1">
      <c r="A18" s="93">
        <v>12</v>
      </c>
      <c r="B18" s="99" t="str">
        <f>Dat_01!A63</f>
        <v>12/01/2021</v>
      </c>
      <c r="C18" s="100">
        <f>Dat_01!B63</f>
        <v>9.0139999999999993</v>
      </c>
      <c r="D18" s="100">
        <f>Dat_01!C63</f>
        <v>3.9249999999999998</v>
      </c>
      <c r="E18" s="100">
        <f>Dat_01!D63</f>
        <v>-1.163</v>
      </c>
      <c r="F18" s="100">
        <f>Dat_01!H63</f>
        <v>3.7462631579000001</v>
      </c>
      <c r="G18" s="100">
        <f>Dat_01!G63</f>
        <v>13.038368421099999</v>
      </c>
      <c r="H18" s="100">
        <f>Dat_01!E63</f>
        <v>7.1470000000000002</v>
      </c>
      <c r="J18" s="118"/>
      <c r="K18" s="118"/>
      <c r="L18" s="118"/>
      <c r="M18" s="118"/>
      <c r="N18" s="118"/>
      <c r="O18" s="118"/>
      <c r="P18" s="118"/>
    </row>
    <row r="19" spans="1:16" ht="11.25" customHeight="1">
      <c r="A19" s="93">
        <v>13</v>
      </c>
      <c r="B19" s="99" t="str">
        <f>Dat_01!A64</f>
        <v>13/01/2021</v>
      </c>
      <c r="C19" s="100">
        <f>Dat_01!B64</f>
        <v>11.211</v>
      </c>
      <c r="D19" s="100">
        <f>Dat_01!C64</f>
        <v>5.48</v>
      </c>
      <c r="E19" s="100">
        <f>Dat_01!D64</f>
        <v>-0.252</v>
      </c>
      <c r="F19" s="100">
        <f>Dat_01!H64</f>
        <v>4.3241052631999999</v>
      </c>
      <c r="G19" s="100">
        <f>Dat_01!G64</f>
        <v>12.7372105263</v>
      </c>
      <c r="H19" s="100">
        <f>Dat_01!E64</f>
        <v>7.2869999999999999</v>
      </c>
      <c r="J19" s="118"/>
      <c r="K19" s="118"/>
      <c r="L19" s="118"/>
      <c r="M19" s="118"/>
      <c r="N19" s="118"/>
      <c r="O19" s="118"/>
      <c r="P19" s="118"/>
    </row>
    <row r="20" spans="1:16" ht="11.25" customHeight="1">
      <c r="A20" s="93">
        <v>14</v>
      </c>
      <c r="B20" s="99" t="str">
        <f>Dat_01!A65</f>
        <v>14/01/2021</v>
      </c>
      <c r="C20" s="100">
        <f>Dat_01!B65</f>
        <v>10.913</v>
      </c>
      <c r="D20" s="100">
        <f>Dat_01!C65</f>
        <v>5.7789999999999999</v>
      </c>
      <c r="E20" s="100">
        <f>Dat_01!D65</f>
        <v>0.64600000000000002</v>
      </c>
      <c r="F20" s="100">
        <f>Dat_01!H65</f>
        <v>4.8310526316000004</v>
      </c>
      <c r="G20" s="100">
        <f>Dat_01!G65</f>
        <v>12.8256842105</v>
      </c>
      <c r="H20" s="100">
        <f>Dat_01!E65</f>
        <v>8.4529999999999994</v>
      </c>
      <c r="J20" s="118"/>
      <c r="K20" s="118"/>
      <c r="L20" s="118"/>
      <c r="M20" s="118"/>
      <c r="N20" s="118"/>
      <c r="O20" s="118"/>
      <c r="P20" s="118"/>
    </row>
    <row r="21" spans="1:16" ht="11.25" customHeight="1">
      <c r="A21" s="93">
        <v>15</v>
      </c>
      <c r="B21" s="99" t="str">
        <f>Dat_01!A66</f>
        <v>15/01/2021</v>
      </c>
      <c r="C21" s="100">
        <f>Dat_01!B66</f>
        <v>11.920999999999999</v>
      </c>
      <c r="D21" s="100">
        <f>Dat_01!C66</f>
        <v>6.9710000000000001</v>
      </c>
      <c r="E21" s="100">
        <f>Dat_01!D66</f>
        <v>2.02</v>
      </c>
      <c r="F21" s="100">
        <f>Dat_01!H66</f>
        <v>4.3838421053000003</v>
      </c>
      <c r="G21" s="100">
        <f>Dat_01!G66</f>
        <v>12.3410526316</v>
      </c>
      <c r="H21" s="100">
        <f>Dat_01!E66</f>
        <v>9.4480000000000004</v>
      </c>
      <c r="J21" s="118"/>
      <c r="K21" s="118"/>
      <c r="L21" s="118"/>
      <c r="M21" s="118"/>
      <c r="N21" s="118"/>
      <c r="O21" s="118"/>
      <c r="P21" s="118"/>
    </row>
    <row r="22" spans="1:16" ht="11.25" customHeight="1">
      <c r="A22" s="93">
        <v>16</v>
      </c>
      <c r="B22" s="99" t="str">
        <f>Dat_01!A67</f>
        <v>16/01/2021</v>
      </c>
      <c r="C22" s="100">
        <f>Dat_01!B67</f>
        <v>12.782</v>
      </c>
      <c r="D22" s="100">
        <f>Dat_01!C67</f>
        <v>7.0030000000000001</v>
      </c>
      <c r="E22" s="100">
        <f>Dat_01!D67</f>
        <v>1.2250000000000001</v>
      </c>
      <c r="F22" s="100">
        <f>Dat_01!H67</f>
        <v>5.0897894736999998</v>
      </c>
      <c r="G22" s="100">
        <f>Dat_01!G67</f>
        <v>12.7475263158</v>
      </c>
      <c r="H22" s="100">
        <f>Dat_01!E67</f>
        <v>10.965</v>
      </c>
      <c r="J22" s="118"/>
      <c r="K22" s="118"/>
      <c r="L22" s="118"/>
      <c r="M22" s="118"/>
      <c r="N22" s="118"/>
      <c r="O22" s="118"/>
      <c r="P22" s="118"/>
    </row>
    <row r="23" spans="1:16" ht="11.25" customHeight="1">
      <c r="A23" s="93">
        <v>17</v>
      </c>
      <c r="B23" s="99" t="str">
        <f>Dat_01!A68</f>
        <v>17/01/2021</v>
      </c>
      <c r="C23" s="100">
        <f>Dat_01!B68</f>
        <v>14.228999999999999</v>
      </c>
      <c r="D23" s="100">
        <f>Dat_01!C68</f>
        <v>8.0239999999999991</v>
      </c>
      <c r="E23" s="100">
        <f>Dat_01!D68</f>
        <v>1.819</v>
      </c>
      <c r="F23" s="100">
        <f>Dat_01!H68</f>
        <v>4.7226842104999998</v>
      </c>
      <c r="G23" s="100">
        <f>Dat_01!G68</f>
        <v>13.112789473699999</v>
      </c>
      <c r="H23" s="100">
        <f>Dat_01!E68</f>
        <v>10.91</v>
      </c>
      <c r="J23" s="118"/>
      <c r="K23" s="118"/>
      <c r="L23" s="118"/>
      <c r="M23" s="118"/>
      <c r="N23" s="118"/>
      <c r="O23" s="118"/>
      <c r="P23" s="118"/>
    </row>
    <row r="24" spans="1:16" ht="11.25" customHeight="1">
      <c r="A24" s="93">
        <v>18</v>
      </c>
      <c r="B24" s="99" t="str">
        <f>Dat_01!A69</f>
        <v>18/01/2021</v>
      </c>
      <c r="C24" s="100">
        <f>Dat_01!B69</f>
        <v>13.36</v>
      </c>
      <c r="D24" s="100">
        <f>Dat_01!C69</f>
        <v>8.1359999999999992</v>
      </c>
      <c r="E24" s="100">
        <f>Dat_01!D69</f>
        <v>2.911</v>
      </c>
      <c r="F24" s="100">
        <f>Dat_01!H69</f>
        <v>4.9372105263000003</v>
      </c>
      <c r="G24" s="100">
        <f>Dat_01!G69</f>
        <v>12.824368421100001</v>
      </c>
      <c r="H24" s="100">
        <f>Dat_01!E69</f>
        <v>10.085000000000001</v>
      </c>
      <c r="J24" s="118"/>
      <c r="K24" s="118"/>
      <c r="L24" s="118"/>
      <c r="M24" s="118"/>
      <c r="N24" s="118"/>
      <c r="O24" s="118"/>
      <c r="P24" s="118"/>
    </row>
    <row r="25" spans="1:16" ht="11.25" customHeight="1">
      <c r="A25" s="93">
        <v>19</v>
      </c>
      <c r="B25" s="99" t="str">
        <f>Dat_01!A70</f>
        <v>19/01/2021</v>
      </c>
      <c r="C25" s="100">
        <f>Dat_01!B70</f>
        <v>12.943</v>
      </c>
      <c r="D25" s="100">
        <f>Dat_01!C70</f>
        <v>7.7030000000000003</v>
      </c>
      <c r="E25" s="100">
        <f>Dat_01!D70</f>
        <v>2.4630000000000001</v>
      </c>
      <c r="F25" s="100">
        <f>Dat_01!H70</f>
        <v>5.4471578947000001</v>
      </c>
      <c r="G25" s="100">
        <f>Dat_01!G70</f>
        <v>13.179052631599999</v>
      </c>
      <c r="H25" s="100">
        <f>Dat_01!E70</f>
        <v>8.5489999999999995</v>
      </c>
      <c r="J25" s="118"/>
      <c r="K25" s="118"/>
      <c r="L25" s="118"/>
      <c r="M25" s="118"/>
      <c r="N25" s="118"/>
      <c r="O25" s="118"/>
      <c r="P25" s="118"/>
    </row>
    <row r="26" spans="1:16" ht="11.25" customHeight="1">
      <c r="A26" s="93">
        <v>20</v>
      </c>
      <c r="B26" s="99" t="str">
        <f>Dat_01!A71</f>
        <v>20/01/2021</v>
      </c>
      <c r="C26" s="100">
        <f>Dat_01!B71</f>
        <v>12.207000000000001</v>
      </c>
      <c r="D26" s="100">
        <f>Dat_01!C71</f>
        <v>9.1460000000000008</v>
      </c>
      <c r="E26" s="100">
        <f>Dat_01!D71</f>
        <v>6.085</v>
      </c>
      <c r="F26" s="100">
        <f>Dat_01!H71</f>
        <v>4.9495263158</v>
      </c>
      <c r="G26" s="100">
        <f>Dat_01!G71</f>
        <v>12.9760526316</v>
      </c>
      <c r="H26" s="100">
        <f>Dat_01!E71</f>
        <v>6.3220000000000001</v>
      </c>
      <c r="J26" s="118"/>
      <c r="K26" s="118"/>
      <c r="L26" s="118"/>
      <c r="M26" s="118"/>
      <c r="N26" s="118"/>
      <c r="O26" s="118"/>
      <c r="P26" s="118"/>
    </row>
    <row r="27" spans="1:16" ht="11.25" customHeight="1">
      <c r="A27" s="93">
        <v>21</v>
      </c>
      <c r="B27" s="99" t="str">
        <f>Dat_01!A72</f>
        <v>21/01/2021</v>
      </c>
      <c r="C27" s="100">
        <f>Dat_01!B72</f>
        <v>15.507</v>
      </c>
      <c r="D27" s="100">
        <f>Dat_01!C72</f>
        <v>11.731</v>
      </c>
      <c r="E27" s="100">
        <f>Dat_01!D72</f>
        <v>7.9550000000000001</v>
      </c>
      <c r="F27" s="100">
        <f>Dat_01!H72</f>
        <v>4.8581578946999997</v>
      </c>
      <c r="G27" s="100">
        <f>Dat_01!G72</f>
        <v>13.311052631600001</v>
      </c>
      <c r="H27" s="100">
        <f>Dat_01!E72</f>
        <v>7.4550000000000001</v>
      </c>
      <c r="J27" s="118"/>
      <c r="K27" s="118"/>
      <c r="L27" s="118"/>
      <c r="M27" s="118"/>
      <c r="N27" s="118"/>
      <c r="O27" s="118"/>
      <c r="P27" s="118"/>
    </row>
    <row r="28" spans="1:16" ht="11.25" customHeight="1">
      <c r="A28" s="93">
        <v>22</v>
      </c>
      <c r="B28" s="99" t="str">
        <f>Dat_01!A73</f>
        <v>22/01/2021</v>
      </c>
      <c r="C28" s="100">
        <f>Dat_01!B73</f>
        <v>14.553000000000001</v>
      </c>
      <c r="D28" s="100">
        <f>Dat_01!C73</f>
        <v>10.984</v>
      </c>
      <c r="E28" s="100">
        <f>Dat_01!D73</f>
        <v>7.415</v>
      </c>
      <c r="F28" s="100">
        <f>Dat_01!H73</f>
        <v>5.2807894736999996</v>
      </c>
      <c r="G28" s="100">
        <f>Dat_01!G73</f>
        <v>13.223736842099999</v>
      </c>
      <c r="H28" s="100">
        <f>Dat_01!E73</f>
        <v>9.2390000000000008</v>
      </c>
      <c r="J28" s="118"/>
      <c r="K28" s="118"/>
      <c r="L28" s="118"/>
      <c r="M28" s="118"/>
      <c r="N28" s="118"/>
      <c r="O28" s="118"/>
      <c r="P28" s="118"/>
    </row>
    <row r="29" spans="1:16" ht="11.25" customHeight="1">
      <c r="A29" s="93">
        <v>23</v>
      </c>
      <c r="B29" s="99" t="str">
        <f>Dat_01!A74</f>
        <v>23/01/2021</v>
      </c>
      <c r="C29" s="100">
        <f>Dat_01!B74</f>
        <v>14.244</v>
      </c>
      <c r="D29" s="100">
        <f>Dat_01!C74</f>
        <v>10.497999999999999</v>
      </c>
      <c r="E29" s="100">
        <f>Dat_01!D74</f>
        <v>6.7510000000000003</v>
      </c>
      <c r="F29" s="100">
        <f>Dat_01!H74</f>
        <v>5.8996842105000002</v>
      </c>
      <c r="G29" s="100">
        <f>Dat_01!G74</f>
        <v>14.193</v>
      </c>
      <c r="H29" s="100">
        <f>Dat_01!E74</f>
        <v>8.9629999999999992</v>
      </c>
      <c r="J29" s="118"/>
      <c r="K29" s="118"/>
      <c r="L29" s="118"/>
      <c r="M29" s="118"/>
      <c r="N29" s="118"/>
      <c r="O29" s="118"/>
      <c r="P29" s="118"/>
    </row>
    <row r="30" spans="1:16" ht="11.25" customHeight="1">
      <c r="A30" s="93">
        <v>24</v>
      </c>
      <c r="B30" s="99" t="str">
        <f>Dat_01!A75</f>
        <v>24/01/2021</v>
      </c>
      <c r="C30" s="100">
        <f>Dat_01!B75</f>
        <v>15.061</v>
      </c>
      <c r="D30" s="100">
        <f>Dat_01!C75</f>
        <v>11.984</v>
      </c>
      <c r="E30" s="100">
        <f>Dat_01!D75</f>
        <v>8.907</v>
      </c>
      <c r="F30" s="100">
        <f>Dat_01!H75</f>
        <v>6.0194736842000003</v>
      </c>
      <c r="G30" s="100">
        <f>Dat_01!G75</f>
        <v>13.983315789500001</v>
      </c>
      <c r="H30" s="100">
        <f>Dat_01!E75</f>
        <v>9.8049999999999997</v>
      </c>
      <c r="J30" s="118"/>
      <c r="K30" s="118"/>
      <c r="L30" s="118"/>
      <c r="M30" s="118"/>
      <c r="N30" s="118"/>
      <c r="O30" s="118"/>
      <c r="P30" s="118"/>
    </row>
    <row r="31" spans="1:16" ht="11.25" customHeight="1">
      <c r="A31" s="93">
        <v>25</v>
      </c>
      <c r="B31" s="99" t="str">
        <f>Dat_01!A76</f>
        <v>25/01/2021</v>
      </c>
      <c r="C31" s="100">
        <f>Dat_01!B76</f>
        <v>14.827</v>
      </c>
      <c r="D31" s="100">
        <f>Dat_01!C76</f>
        <v>11.808999999999999</v>
      </c>
      <c r="E31" s="100">
        <f>Dat_01!D76</f>
        <v>8.7910000000000004</v>
      </c>
      <c r="F31" s="100">
        <f>Dat_01!H76</f>
        <v>5.2020526316</v>
      </c>
      <c r="G31" s="100">
        <f>Dat_01!G76</f>
        <v>13.1230526316</v>
      </c>
      <c r="H31" s="100">
        <f>Dat_01!E76</f>
        <v>9.7210000000000001</v>
      </c>
      <c r="J31" s="118"/>
      <c r="K31" s="118"/>
      <c r="L31" s="118"/>
      <c r="M31" s="118"/>
      <c r="N31" s="118"/>
      <c r="O31" s="118"/>
      <c r="P31" s="118"/>
    </row>
    <row r="32" spans="1:16" ht="11.25" customHeight="1">
      <c r="A32" s="93">
        <v>26</v>
      </c>
      <c r="B32" s="99" t="str">
        <f>Dat_01!A77</f>
        <v>26/01/2021</v>
      </c>
      <c r="C32" s="100">
        <f>Dat_01!B77</f>
        <v>15.622999999999999</v>
      </c>
      <c r="D32" s="100">
        <f>Dat_01!C77</f>
        <v>12.138</v>
      </c>
      <c r="E32" s="100">
        <f>Dat_01!D77</f>
        <v>8.6530000000000005</v>
      </c>
      <c r="F32" s="100">
        <f>Dat_01!H77</f>
        <v>4.7910526316000004</v>
      </c>
      <c r="G32" s="100">
        <f>Dat_01!G77</f>
        <v>12.684105263199999</v>
      </c>
      <c r="H32" s="100">
        <f>Dat_01!E77</f>
        <v>9.8160000000000007</v>
      </c>
      <c r="J32" s="118"/>
      <c r="K32" s="118"/>
      <c r="L32" s="118"/>
      <c r="M32" s="118"/>
      <c r="N32" s="118"/>
      <c r="O32" s="118"/>
      <c r="P32" s="118"/>
    </row>
    <row r="33" spans="1:16" ht="11.25" customHeight="1">
      <c r="A33" s="93">
        <v>27</v>
      </c>
      <c r="B33" s="99" t="str">
        <f>Dat_01!A78</f>
        <v>27/01/2021</v>
      </c>
      <c r="C33" s="100">
        <f>Dat_01!B78</f>
        <v>18.667000000000002</v>
      </c>
      <c r="D33" s="100">
        <f>Dat_01!C78</f>
        <v>14.407</v>
      </c>
      <c r="E33" s="100">
        <f>Dat_01!D78</f>
        <v>10.148</v>
      </c>
      <c r="F33" s="100">
        <f>Dat_01!H78</f>
        <v>5.3951052631999996</v>
      </c>
      <c r="G33" s="100">
        <f>Dat_01!G78</f>
        <v>12.846894736799999</v>
      </c>
      <c r="H33" s="100">
        <f>Dat_01!E78</f>
        <v>10.035</v>
      </c>
      <c r="J33" s="118"/>
      <c r="K33" s="118"/>
      <c r="L33" s="118"/>
      <c r="M33" s="118"/>
      <c r="N33" s="118"/>
      <c r="O33" s="118"/>
      <c r="P33" s="118"/>
    </row>
    <row r="34" spans="1:16" ht="11.25" customHeight="1">
      <c r="A34" s="93">
        <v>28</v>
      </c>
      <c r="B34" s="99" t="str">
        <f>Dat_01!A79</f>
        <v>28/01/2021</v>
      </c>
      <c r="C34" s="100">
        <f>Dat_01!B79</f>
        <v>18.93</v>
      </c>
      <c r="D34" s="100">
        <f>Dat_01!C79</f>
        <v>14.419</v>
      </c>
      <c r="E34" s="100">
        <f>Dat_01!D79</f>
        <v>9.9079999999999995</v>
      </c>
      <c r="F34" s="100">
        <f>Dat_01!H79</f>
        <v>4.5988947368000002</v>
      </c>
      <c r="G34" s="100">
        <f>Dat_01!G79</f>
        <v>13.0730526316</v>
      </c>
      <c r="H34" s="100">
        <f>Dat_01!E79</f>
        <v>12.282</v>
      </c>
      <c r="J34" s="118"/>
      <c r="K34" s="118"/>
      <c r="L34" s="118"/>
      <c r="M34" s="118"/>
      <c r="N34" s="118"/>
      <c r="O34" s="118"/>
      <c r="P34" s="118"/>
    </row>
    <row r="35" spans="1:16" ht="11.25" customHeight="1">
      <c r="A35" s="93">
        <v>29</v>
      </c>
      <c r="B35" s="99" t="str">
        <f>Dat_01!A80</f>
        <v>29/01/2021</v>
      </c>
      <c r="C35" s="100">
        <f>Dat_01!B80</f>
        <v>19.116</v>
      </c>
      <c r="D35" s="100">
        <f>Dat_01!C80</f>
        <v>14.840999999999999</v>
      </c>
      <c r="E35" s="100">
        <f>Dat_01!D80</f>
        <v>10.566000000000001</v>
      </c>
      <c r="F35" s="100">
        <f>Dat_01!H80</f>
        <v>4.6759473684000001</v>
      </c>
      <c r="G35" s="100">
        <f>Dat_01!G80</f>
        <v>13.2458421053</v>
      </c>
      <c r="H35" s="100">
        <f>Dat_01!E80</f>
        <v>12.81</v>
      </c>
      <c r="J35" s="118"/>
      <c r="K35" s="118"/>
      <c r="L35" s="118"/>
      <c r="M35" s="118"/>
      <c r="N35" s="118"/>
      <c r="O35" s="118"/>
      <c r="P35" s="118"/>
    </row>
    <row r="36" spans="1:16" ht="11.25" customHeight="1">
      <c r="A36" s="93">
        <v>30</v>
      </c>
      <c r="B36" s="99" t="str">
        <f>Dat_01!A81</f>
        <v>30/01/2021</v>
      </c>
      <c r="C36" s="100">
        <f>Dat_01!B81</f>
        <v>16.707999999999998</v>
      </c>
      <c r="D36" s="100">
        <f>Dat_01!C81</f>
        <v>13.196</v>
      </c>
      <c r="E36" s="100">
        <f>Dat_01!D81</f>
        <v>9.6829999999999998</v>
      </c>
      <c r="F36" s="100">
        <f>Dat_01!H81</f>
        <v>5.0101578946999998</v>
      </c>
      <c r="G36" s="100">
        <f>Dat_01!G81</f>
        <v>13.494368421100001</v>
      </c>
      <c r="H36" s="100">
        <f>Dat_01!E81</f>
        <v>13.516</v>
      </c>
      <c r="J36" s="118"/>
      <c r="K36" s="118"/>
      <c r="L36" s="118"/>
      <c r="M36" s="118"/>
      <c r="N36" s="118"/>
      <c r="O36" s="118"/>
      <c r="P36" s="118"/>
    </row>
    <row r="37" spans="1:16" ht="11.25" customHeight="1">
      <c r="A37" s="93">
        <v>31</v>
      </c>
      <c r="B37" s="99" t="str">
        <f>Dat_01!A82</f>
        <v>31/01/2021</v>
      </c>
      <c r="C37" s="100">
        <f>Dat_01!B82</f>
        <v>16.757000000000001</v>
      </c>
      <c r="D37" s="100">
        <f>Dat_01!C82</f>
        <v>13.16</v>
      </c>
      <c r="E37" s="100">
        <f>Dat_01!D82</f>
        <v>9.5630000000000006</v>
      </c>
      <c r="F37" s="100">
        <f>Dat_01!H82</f>
        <v>5.7095263157999998</v>
      </c>
      <c r="G37" s="100">
        <f>Dat_01!G82</f>
        <v>13.980421052600001</v>
      </c>
      <c r="H37" s="100">
        <f>Dat_01!E82</f>
        <v>14.471</v>
      </c>
      <c r="J37" s="118"/>
      <c r="K37" s="118"/>
      <c r="L37" s="118"/>
      <c r="M37" s="118"/>
      <c r="N37" s="118"/>
      <c r="O37" s="118"/>
      <c r="P37" s="118"/>
    </row>
    <row r="38" spans="1:16" ht="11.25" customHeight="1">
      <c r="A38" s="93"/>
      <c r="B38" s="101" t="s">
        <v>84</v>
      </c>
      <c r="C38" s="102">
        <f>AVERAGE(C7:C37)</f>
        <v>12.111677419354841</v>
      </c>
      <c r="D38" s="102">
        <f>AVERAGE(D7:D37)</f>
        <v>8.108483870967742</v>
      </c>
      <c r="E38" s="102">
        <f t="shared" ref="E38:F38" si="0">AVERAGE(E7:E37)</f>
        <v>4.1052258064516129</v>
      </c>
      <c r="F38" s="102">
        <f t="shared" si="0"/>
        <v>4.9927351443096768</v>
      </c>
      <c r="G38" s="102">
        <f>AVERAGE(G7:G37)</f>
        <v>13.113993208838709</v>
      </c>
      <c r="H38" s="102">
        <f>AVERAGE(H7:H37)</f>
        <v>9.3342580645161313</v>
      </c>
      <c r="J38" s="118"/>
      <c r="K38" s="118"/>
      <c r="L38" s="118"/>
      <c r="M38" s="118"/>
      <c r="N38" s="118"/>
      <c r="O38" s="118"/>
      <c r="P38" s="118"/>
    </row>
    <row r="39" spans="1:16" ht="11.25" customHeight="1">
      <c r="C39" s="103"/>
    </row>
    <row r="40" spans="1:16" ht="11.25" customHeight="1">
      <c r="B40" s="94" t="s">
        <v>85</v>
      </c>
    </row>
    <row r="41" spans="1:16" ht="34.5" customHeight="1">
      <c r="B41" s="97"/>
      <c r="C41" s="98" t="s">
        <v>75</v>
      </c>
    </row>
    <row r="42" spans="1:16" ht="11.25" customHeight="1">
      <c r="A42" s="104" t="s">
        <v>86</v>
      </c>
      <c r="B42" s="99">
        <v>42613</v>
      </c>
      <c r="C42" s="105">
        <f>Dat_01!B94</f>
        <v>21177.253561983998</v>
      </c>
    </row>
    <row r="43" spans="1:16" ht="11.25" customHeight="1">
      <c r="A43" s="104" t="s">
        <v>87</v>
      </c>
      <c r="B43" s="99">
        <v>42643</v>
      </c>
      <c r="C43" s="105">
        <f>Dat_01!B95</f>
        <v>19936.18443252</v>
      </c>
    </row>
    <row r="44" spans="1:16" ht="11.25" customHeight="1">
      <c r="A44" s="104" t="s">
        <v>88</v>
      </c>
      <c r="B44" s="99">
        <v>42674</v>
      </c>
      <c r="C44" s="105">
        <f>Dat_01!B96</f>
        <v>20155.46354927</v>
      </c>
    </row>
    <row r="45" spans="1:16" ht="11.25" customHeight="1">
      <c r="A45" s="104" t="s">
        <v>89</v>
      </c>
      <c r="B45" s="99">
        <v>42704</v>
      </c>
      <c r="C45" s="105">
        <f>Dat_01!B97</f>
        <v>20817.226544469999</v>
      </c>
    </row>
    <row r="46" spans="1:16" ht="11.25" customHeight="1">
      <c r="A46" s="104" t="s">
        <v>90</v>
      </c>
      <c r="B46" s="99">
        <v>42735</v>
      </c>
      <c r="C46" s="105">
        <f>Dat_01!B98</f>
        <v>20907.164036049999</v>
      </c>
    </row>
    <row r="47" spans="1:16" ht="11.25" customHeight="1">
      <c r="A47" s="104" t="s">
        <v>91</v>
      </c>
      <c r="B47" s="99">
        <v>42766</v>
      </c>
      <c r="C47" s="105">
        <f>Dat_01!B99</f>
        <v>22577.217376982</v>
      </c>
    </row>
    <row r="48" spans="1:16" ht="11.25" customHeight="1">
      <c r="A48" s="104" t="s">
        <v>92</v>
      </c>
      <c r="B48" s="99">
        <v>42794</v>
      </c>
      <c r="C48" s="105">
        <f>Dat_01!B100</f>
        <v>19840.085661852001</v>
      </c>
    </row>
    <row r="49" spans="1:3" ht="11.25" customHeight="1">
      <c r="A49" s="104" t="s">
        <v>93</v>
      </c>
      <c r="B49" s="99">
        <v>42825</v>
      </c>
      <c r="C49" s="105">
        <f>Dat_01!B101</f>
        <v>19804.184770357999</v>
      </c>
    </row>
    <row r="50" spans="1:3" ht="11.25" customHeight="1">
      <c r="A50" s="104" t="s">
        <v>94</v>
      </c>
      <c r="B50" s="99">
        <v>42855</v>
      </c>
      <c r="C50" s="105">
        <f>Dat_01!B102</f>
        <v>16158.814860384</v>
      </c>
    </row>
    <row r="51" spans="1:3" ht="11.25" customHeight="1">
      <c r="A51" s="104" t="s">
        <v>87</v>
      </c>
      <c r="B51" s="99">
        <v>42886</v>
      </c>
      <c r="C51" s="105">
        <f>Dat_01!B103</f>
        <v>17362.423732903</v>
      </c>
    </row>
    <row r="52" spans="1:3" ht="11.25" customHeight="1">
      <c r="A52" s="104" t="s">
        <v>94</v>
      </c>
      <c r="B52" s="99">
        <v>42916</v>
      </c>
      <c r="C52" s="105">
        <f>Dat_01!B104</f>
        <v>18353.266600046001</v>
      </c>
    </row>
    <row r="53" spans="1:3" ht="11.25" customHeight="1">
      <c r="A53" s="104" t="s">
        <v>86</v>
      </c>
      <c r="B53" s="99">
        <v>42947</v>
      </c>
      <c r="C53" s="105">
        <f>Dat_01!B105</f>
        <v>21941.099715193999</v>
      </c>
    </row>
    <row r="54" spans="1:3" ht="11.25" customHeight="1">
      <c r="A54" s="104" t="s">
        <v>86</v>
      </c>
      <c r="B54" s="99">
        <v>42978</v>
      </c>
      <c r="C54" s="105">
        <f>Dat_01!B106</f>
        <v>20739.942271404001</v>
      </c>
    </row>
    <row r="55" spans="1:3" ht="11.25" customHeight="1">
      <c r="A55" s="104" t="s">
        <v>87</v>
      </c>
      <c r="B55" s="99">
        <v>43008</v>
      </c>
      <c r="C55" s="105">
        <f>Dat_01!B107</f>
        <v>19375.491099671999</v>
      </c>
    </row>
    <row r="56" spans="1:3" ht="11.25" customHeight="1">
      <c r="A56" s="104" t="s">
        <v>88</v>
      </c>
      <c r="B56" s="99">
        <v>43039</v>
      </c>
      <c r="C56" s="105">
        <f>Dat_01!B108</f>
        <v>19586.359679091998</v>
      </c>
    </row>
    <row r="57" spans="1:3" ht="11.25" customHeight="1">
      <c r="A57" s="104" t="s">
        <v>89</v>
      </c>
      <c r="B57" s="99">
        <v>43069</v>
      </c>
      <c r="C57" s="105">
        <f>Dat_01!B109</f>
        <v>19585.897864158</v>
      </c>
    </row>
    <row r="58" spans="1:3" ht="11.25" customHeight="1">
      <c r="A58" s="104" t="s">
        <v>90</v>
      </c>
      <c r="B58" s="99">
        <v>43100</v>
      </c>
      <c r="C58" s="105">
        <f>Dat_01!B110</f>
        <v>21200.287010446002</v>
      </c>
    </row>
    <row r="59" spans="1:3" ht="11.25" customHeight="1">
      <c r="A59" s="104" t="s">
        <v>91</v>
      </c>
      <c r="B59" s="99">
        <v>43131</v>
      </c>
      <c r="C59" s="105">
        <f>Dat_01!B111</f>
        <v>22705.774442589998</v>
      </c>
    </row>
    <row r="60" spans="1:3" ht="11.25" customHeight="1">
      <c r="A60" s="104" t="s">
        <v>92</v>
      </c>
      <c r="B60" s="99">
        <v>43159</v>
      </c>
      <c r="C60" s="105">
        <f>Dat_01!B112</f>
        <v>0</v>
      </c>
    </row>
    <row r="61" spans="1:3" ht="11.25" customHeight="1">
      <c r="A61" s="104" t="s">
        <v>93</v>
      </c>
      <c r="B61" s="99">
        <v>43190</v>
      </c>
      <c r="C61" s="105">
        <f>Dat_01!B113</f>
        <v>0</v>
      </c>
    </row>
    <row r="62" spans="1:3" ht="11.25" customHeight="1">
      <c r="A62" s="104" t="s">
        <v>94</v>
      </c>
      <c r="B62" s="99">
        <v>43220</v>
      </c>
      <c r="C62" s="105">
        <f>Dat_01!B114</f>
        <v>0</v>
      </c>
    </row>
    <row r="63" spans="1:3" ht="11.25" customHeight="1">
      <c r="A63" s="104" t="s">
        <v>87</v>
      </c>
      <c r="B63" s="99">
        <v>43251</v>
      </c>
      <c r="C63" s="105">
        <f>Dat_01!B115</f>
        <v>0</v>
      </c>
    </row>
    <row r="64" spans="1:3" ht="11.25" customHeight="1">
      <c r="A64" s="104" t="s">
        <v>94</v>
      </c>
      <c r="B64" s="99">
        <v>43281</v>
      </c>
      <c r="C64" s="105">
        <f>Dat_01!B116</f>
        <v>0</v>
      </c>
    </row>
    <row r="65" spans="1:4" ht="11.25" customHeight="1">
      <c r="A65" s="104" t="s">
        <v>86</v>
      </c>
      <c r="B65" s="99">
        <v>43312</v>
      </c>
      <c r="C65" s="105">
        <f>Dat_01!B117</f>
        <v>0</v>
      </c>
    </row>
    <row r="66" spans="1:4" ht="11.25" customHeight="1">
      <c r="A66" s="104" t="s">
        <v>86</v>
      </c>
      <c r="B66" s="106">
        <v>43343</v>
      </c>
      <c r="C66" s="107">
        <f>Dat_01!B118</f>
        <v>0</v>
      </c>
    </row>
    <row r="68" spans="1:4" ht="11.25" customHeight="1">
      <c r="B68" s="94" t="s">
        <v>10</v>
      </c>
    </row>
    <row r="69" spans="1:4" ht="45.75" customHeight="1">
      <c r="B69" s="97" t="s">
        <v>95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01/01/2021</v>
      </c>
      <c r="C70" s="105">
        <f>Dat_01!B129</f>
        <v>29030.973000000002</v>
      </c>
      <c r="D70" s="105">
        <f>Dat_01!D129</f>
        <v>573.15640280800005</v>
      </c>
    </row>
    <row r="71" spans="1:4" ht="11.25" customHeight="1">
      <c r="A71" s="93">
        <v>2</v>
      </c>
      <c r="B71" s="99" t="str">
        <f>Dat_01!A130</f>
        <v>02/01/2021</v>
      </c>
      <c r="C71" s="105">
        <f>Dat_01!B130</f>
        <v>33105.853999999999</v>
      </c>
      <c r="D71" s="105">
        <f>Dat_01!D130</f>
        <v>641.98368900000003</v>
      </c>
    </row>
    <row r="72" spans="1:4" ht="11.25" customHeight="1">
      <c r="A72" s="93">
        <v>3</v>
      </c>
      <c r="B72" s="99" t="str">
        <f>Dat_01!A131</f>
        <v>03/01/2021</v>
      </c>
      <c r="C72" s="105">
        <f>Dat_01!B131</f>
        <v>33302.43</v>
      </c>
      <c r="D72" s="105">
        <f>Dat_01!D131</f>
        <v>646.90484623999998</v>
      </c>
    </row>
    <row r="73" spans="1:4" ht="11.25" customHeight="1">
      <c r="A73" s="93">
        <v>4</v>
      </c>
      <c r="B73" s="99" t="str">
        <f>Dat_01!A132</f>
        <v>04/01/2021</v>
      </c>
      <c r="C73" s="105">
        <f>Dat_01!B132</f>
        <v>37631.775999999998</v>
      </c>
      <c r="D73" s="105">
        <f>Dat_01!D132</f>
        <v>753.08657100000005</v>
      </c>
    </row>
    <row r="74" spans="1:4" ht="11.25" customHeight="1">
      <c r="A74" s="93">
        <v>5</v>
      </c>
      <c r="B74" s="99" t="str">
        <f>Dat_01!A133</f>
        <v>05/01/2021</v>
      </c>
      <c r="C74" s="105">
        <f>Dat_01!B133</f>
        <v>37088.631000000001</v>
      </c>
      <c r="D74" s="105">
        <f>Dat_01!D133</f>
        <v>765.93561599999998</v>
      </c>
    </row>
    <row r="75" spans="1:4" ht="11.25" customHeight="1">
      <c r="A75" s="93">
        <v>6</v>
      </c>
      <c r="B75" s="99" t="str">
        <f>Dat_01!A134</f>
        <v>06/01/2021</v>
      </c>
      <c r="C75" s="105">
        <f>Dat_01!B134</f>
        <v>33176.108</v>
      </c>
      <c r="D75" s="105">
        <f>Dat_01!D134</f>
        <v>663.316102</v>
      </c>
    </row>
    <row r="76" spans="1:4" ht="11.25" customHeight="1">
      <c r="A76" s="93">
        <v>7</v>
      </c>
      <c r="B76" s="99" t="str">
        <f>Dat_01!A135</f>
        <v>07/01/2021</v>
      </c>
      <c r="C76" s="105">
        <f>Dat_01!B135</f>
        <v>41004.591999999997</v>
      </c>
      <c r="D76" s="105">
        <f>Dat_01!D135</f>
        <v>812.86983199999997</v>
      </c>
    </row>
    <row r="77" spans="1:4" ht="11.25" customHeight="1">
      <c r="A77" s="93">
        <v>8</v>
      </c>
      <c r="B77" s="99" t="str">
        <f>Dat_01!A136</f>
        <v>08/01/2021</v>
      </c>
      <c r="C77" s="105">
        <f>Dat_01!B136</f>
        <v>41428.226000000002</v>
      </c>
      <c r="D77" s="105">
        <f>Dat_01!D136</f>
        <v>829.91691600000001</v>
      </c>
    </row>
    <row r="78" spans="1:4" ht="11.25" customHeight="1">
      <c r="A78" s="93">
        <v>9</v>
      </c>
      <c r="B78" s="99" t="str">
        <f>Dat_01!A137</f>
        <v>09/01/2021</v>
      </c>
      <c r="C78" s="105">
        <f>Dat_01!B137</f>
        <v>35529.275999999998</v>
      </c>
      <c r="D78" s="105">
        <f>Dat_01!D137</f>
        <v>733.89289352000003</v>
      </c>
    </row>
    <row r="79" spans="1:4" ht="11.25" customHeight="1">
      <c r="A79" s="93">
        <v>10</v>
      </c>
      <c r="B79" s="99" t="str">
        <f>Dat_01!A138</f>
        <v>10/01/2021</v>
      </c>
      <c r="C79" s="105">
        <f>Dat_01!B138</f>
        <v>35503.665000000001</v>
      </c>
      <c r="D79" s="105">
        <f>Dat_01!D138</f>
        <v>697.82257510800002</v>
      </c>
    </row>
    <row r="80" spans="1:4" ht="11.25" customHeight="1">
      <c r="A80" s="93">
        <v>11</v>
      </c>
      <c r="B80" s="99" t="str">
        <f>Dat_01!A139</f>
        <v>11/01/2021</v>
      </c>
      <c r="C80" s="105">
        <f>Dat_01!B139</f>
        <v>40475.851999999999</v>
      </c>
      <c r="D80" s="105">
        <f>Dat_01!D139</f>
        <v>809.57417655999996</v>
      </c>
    </row>
    <row r="81" spans="1:4" ht="11.25" customHeight="1">
      <c r="A81" s="93">
        <v>12</v>
      </c>
      <c r="B81" s="99" t="str">
        <f>Dat_01!A140</f>
        <v>12/01/2021</v>
      </c>
      <c r="C81" s="105">
        <f>Dat_01!B140</f>
        <v>41101.707000000002</v>
      </c>
      <c r="D81" s="105">
        <f>Dat_01!D140</f>
        <v>833.35228400000005</v>
      </c>
    </row>
    <row r="82" spans="1:4" ht="11.25" customHeight="1">
      <c r="A82" s="93">
        <v>13</v>
      </c>
      <c r="B82" s="99" t="str">
        <f>Dat_01!A141</f>
        <v>13/01/2021</v>
      </c>
      <c r="C82" s="105">
        <f>Dat_01!B141</f>
        <v>40676.582000000002</v>
      </c>
      <c r="D82" s="105">
        <f>Dat_01!D141</f>
        <v>833.15441480000004</v>
      </c>
    </row>
    <row r="83" spans="1:4" ht="11.25" customHeight="1">
      <c r="A83" s="93">
        <v>14</v>
      </c>
      <c r="B83" s="99" t="str">
        <f>Dat_01!A142</f>
        <v>14/01/2021</v>
      </c>
      <c r="C83" s="105">
        <f>Dat_01!B142</f>
        <v>40623.349000000002</v>
      </c>
      <c r="D83" s="105">
        <f>Dat_01!D142</f>
        <v>831.89578405600002</v>
      </c>
    </row>
    <row r="84" spans="1:4" ht="11.25" customHeight="1">
      <c r="A84" s="93">
        <v>15</v>
      </c>
      <c r="B84" s="99" t="str">
        <f>Dat_01!A143</f>
        <v>15/01/2021</v>
      </c>
      <c r="C84" s="105">
        <f>Dat_01!B143</f>
        <v>39211.690999999999</v>
      </c>
      <c r="D84" s="105">
        <f>Dat_01!D143</f>
        <v>818.87721587199997</v>
      </c>
    </row>
    <row r="85" spans="1:4" ht="11.25" customHeight="1">
      <c r="A85" s="93">
        <v>16</v>
      </c>
      <c r="B85" s="99" t="str">
        <f>Dat_01!A144</f>
        <v>16/01/2021</v>
      </c>
      <c r="C85" s="105">
        <f>Dat_01!B144</f>
        <v>34980.951000000001</v>
      </c>
      <c r="D85" s="105">
        <f>Dat_01!D144</f>
        <v>727.322829824</v>
      </c>
    </row>
    <row r="86" spans="1:4" ht="11.25" customHeight="1">
      <c r="A86" s="93">
        <v>17</v>
      </c>
      <c r="B86" s="99" t="str">
        <f>Dat_01!A145</f>
        <v>17/01/2021</v>
      </c>
      <c r="C86" s="105">
        <f>Dat_01!B145</f>
        <v>34408.504999999997</v>
      </c>
      <c r="D86" s="105">
        <f>Dat_01!D145</f>
        <v>673.65361912000003</v>
      </c>
    </row>
    <row r="87" spans="1:4" ht="11.25" customHeight="1">
      <c r="A87" s="93">
        <v>18</v>
      </c>
      <c r="B87" s="99" t="str">
        <f>Dat_01!A146</f>
        <v>18/01/2021</v>
      </c>
      <c r="C87" s="105">
        <f>Dat_01!B146</f>
        <v>38759.853999999999</v>
      </c>
      <c r="D87" s="105">
        <f>Dat_01!D146</f>
        <v>788.16879052000002</v>
      </c>
    </row>
    <row r="88" spans="1:4" ht="11.25" customHeight="1">
      <c r="A88" s="93">
        <v>19</v>
      </c>
      <c r="B88" s="99" t="str">
        <f>Dat_01!A147</f>
        <v>19/01/2021</v>
      </c>
      <c r="C88" s="105">
        <f>Dat_01!B147</f>
        <v>39275.101999999999</v>
      </c>
      <c r="D88" s="105">
        <f>Dat_01!D147</f>
        <v>806.27704800000004</v>
      </c>
    </row>
    <row r="89" spans="1:4" ht="11.25" customHeight="1">
      <c r="A89" s="93">
        <v>20</v>
      </c>
      <c r="B89" s="99" t="str">
        <f>Dat_01!A148</f>
        <v>20/01/2021</v>
      </c>
      <c r="C89" s="105">
        <f>Dat_01!B148</f>
        <v>39369.968000000001</v>
      </c>
      <c r="D89" s="105">
        <f>Dat_01!D148</f>
        <v>810.397247096</v>
      </c>
    </row>
    <row r="90" spans="1:4" ht="11.25" customHeight="1">
      <c r="A90" s="93">
        <v>21</v>
      </c>
      <c r="B90" s="99" t="str">
        <f>Dat_01!A149</f>
        <v>21/01/2021</v>
      </c>
      <c r="C90" s="105">
        <f>Dat_01!B149</f>
        <v>37005.127999999997</v>
      </c>
      <c r="D90" s="105">
        <f>Dat_01!D149</f>
        <v>778.29184728400003</v>
      </c>
    </row>
    <row r="91" spans="1:4" ht="11.25" customHeight="1">
      <c r="A91" s="93">
        <v>22</v>
      </c>
      <c r="B91" s="99" t="str">
        <f>Dat_01!A150</f>
        <v>22/01/2021</v>
      </c>
      <c r="C91" s="105">
        <f>Dat_01!B150</f>
        <v>35826.453000000001</v>
      </c>
      <c r="D91" s="105">
        <f>Dat_01!D150</f>
        <v>755.61459353199996</v>
      </c>
    </row>
    <row r="92" spans="1:4" ht="11.25" customHeight="1">
      <c r="A92" s="93">
        <v>23</v>
      </c>
      <c r="B92" s="99" t="str">
        <f>Dat_01!A151</f>
        <v>23/01/2021</v>
      </c>
      <c r="C92" s="105">
        <f>Dat_01!B151</f>
        <v>32292.356319999999</v>
      </c>
      <c r="D92" s="105">
        <f>Dat_01!D151</f>
        <v>682.90233332000003</v>
      </c>
    </row>
    <row r="93" spans="1:4" ht="11.25" customHeight="1">
      <c r="A93" s="93">
        <v>24</v>
      </c>
      <c r="B93" s="99" t="str">
        <f>Dat_01!A152</f>
        <v>24/01/2021</v>
      </c>
      <c r="C93" s="105">
        <f>Dat_01!B152</f>
        <v>31034.073</v>
      </c>
      <c r="D93" s="105">
        <f>Dat_01!D152</f>
        <v>620.66575440999998</v>
      </c>
    </row>
    <row r="94" spans="1:4" ht="11.25" customHeight="1">
      <c r="A94" s="93">
        <v>25</v>
      </c>
      <c r="B94" s="99" t="str">
        <f>Dat_01!A153</f>
        <v>25/01/2021</v>
      </c>
      <c r="C94" s="105">
        <f>Dat_01!B153</f>
        <v>36000.959999999999</v>
      </c>
      <c r="D94" s="105">
        <f>Dat_01!D153</f>
        <v>737.38058258599995</v>
      </c>
    </row>
    <row r="95" spans="1:4" ht="11.25" customHeight="1">
      <c r="A95" s="93">
        <v>26</v>
      </c>
      <c r="B95" s="99" t="str">
        <f>Dat_01!A154</f>
        <v>26/01/2021</v>
      </c>
      <c r="C95" s="105">
        <f>Dat_01!B154</f>
        <v>34879.417000000001</v>
      </c>
      <c r="D95" s="105">
        <f>Dat_01!D154</f>
        <v>733.23675908799999</v>
      </c>
    </row>
    <row r="96" spans="1:4" ht="11.25" customHeight="1">
      <c r="A96" s="93">
        <v>27</v>
      </c>
      <c r="B96" s="99" t="str">
        <f>Dat_01!A155</f>
        <v>27/01/2021</v>
      </c>
      <c r="C96" s="105">
        <f>Dat_01!B155</f>
        <v>34060.775999999998</v>
      </c>
      <c r="D96" s="105">
        <f>Dat_01!D155</f>
        <v>715.06037910800001</v>
      </c>
    </row>
    <row r="97" spans="1:9" ht="11.25" customHeight="1">
      <c r="A97" s="93">
        <v>28</v>
      </c>
      <c r="B97" s="99" t="str">
        <f>Dat_01!A156</f>
        <v>28/01/2021</v>
      </c>
      <c r="C97" s="105">
        <f>Dat_01!B156</f>
        <v>33828.258000000002</v>
      </c>
      <c r="D97" s="105">
        <f>Dat_01!D156</f>
        <v>706.04531801799999</v>
      </c>
    </row>
    <row r="98" spans="1:9" ht="11.25" customHeight="1">
      <c r="A98" s="93">
        <v>29</v>
      </c>
      <c r="B98" s="99" t="str">
        <f>Dat_01!A157</f>
        <v>29/01/2021</v>
      </c>
      <c r="C98" s="105">
        <f>Dat_01!B157</f>
        <v>32542.300999999999</v>
      </c>
      <c r="D98" s="105">
        <f>Dat_01!D157</f>
        <v>694.548382328</v>
      </c>
    </row>
    <row r="99" spans="1:9" ht="11.25" customHeight="1">
      <c r="A99" s="93">
        <v>30</v>
      </c>
      <c r="B99" s="99" t="str">
        <f>Dat_01!A158</f>
        <v>30/01/2021</v>
      </c>
      <c r="C99" s="105">
        <f>Dat_01!B158</f>
        <v>29966.18</v>
      </c>
      <c r="D99" s="105">
        <f>Dat_01!D158</f>
        <v>634.83743520799999</v>
      </c>
    </row>
    <row r="100" spans="1:9" ht="11.25" customHeight="1">
      <c r="A100" s="93">
        <v>31</v>
      </c>
      <c r="B100" s="99" t="str">
        <f>Dat_01!A159</f>
        <v>31/01/2021</v>
      </c>
      <c r="C100" s="105">
        <f>Dat_01!B159</f>
        <v>29754.535</v>
      </c>
      <c r="D100" s="105">
        <f>Dat_01!D159</f>
        <v>595.63220418399999</v>
      </c>
    </row>
    <row r="101" spans="1:9" ht="11.25" customHeight="1">
      <c r="A101" s="93"/>
      <c r="B101" s="101" t="s">
        <v>96</v>
      </c>
      <c r="C101" s="108">
        <f>MAX(C70:C100)</f>
        <v>41428.226000000002</v>
      </c>
      <c r="D101" s="108">
        <f>MAX(D70:D100)</f>
        <v>833.35228400000005</v>
      </c>
      <c r="E101" s="130"/>
      <c r="F101" s="120"/>
    </row>
    <row r="103" spans="1:9" ht="11.25" customHeight="1">
      <c r="B103" s="94" t="s">
        <v>97</v>
      </c>
    </row>
    <row r="104" spans="1:9" ht="11.25" customHeight="1">
      <c r="B104" s="97"/>
      <c r="C104" s="109" t="s">
        <v>14</v>
      </c>
      <c r="D104" s="109" t="s">
        <v>13</v>
      </c>
      <c r="E104" s="109"/>
      <c r="F104" s="109" t="s">
        <v>12</v>
      </c>
      <c r="G104" s="97" t="s">
        <v>11</v>
      </c>
    </row>
    <row r="105" spans="1:9" ht="11.25" customHeight="1">
      <c r="B105" s="110" t="str">
        <f>Dat_01!A183</f>
        <v>Histórico</v>
      </c>
      <c r="C105" s="111">
        <f>Dat_01!D179</f>
        <v>41318</v>
      </c>
      <c r="D105" s="111">
        <f>Dat_01!B179</f>
        <v>45450</v>
      </c>
      <c r="E105" s="111"/>
      <c r="F105" s="112" t="str">
        <f>Dat_01!D183</f>
        <v>19 julio 2010 (13:26 h)</v>
      </c>
      <c r="G105" s="112" t="str">
        <f>Dat_01!E183</f>
        <v>17 diciembre 2007 (18:53 h)</v>
      </c>
    </row>
    <row r="106" spans="1:9" ht="11.25" customHeight="1">
      <c r="B106" s="110"/>
      <c r="C106" s="111"/>
      <c r="D106" s="111"/>
      <c r="E106" s="111"/>
      <c r="F106" s="112"/>
      <c r="G106" s="112"/>
    </row>
    <row r="107" spans="1:9" ht="11.25" customHeight="1">
      <c r="B107" s="110">
        <f>Dat_01!A185</f>
        <v>2020</v>
      </c>
      <c r="C107" s="111">
        <f>Dat_01!D173</f>
        <v>38972</v>
      </c>
      <c r="D107" s="111">
        <f>Dat_01!B173</f>
        <v>40423</v>
      </c>
      <c r="E107" s="111"/>
      <c r="F107" s="112" t="str">
        <f>Dat_01!D185</f>
        <v>30 julio (13:54 h)</v>
      </c>
      <c r="G107" s="112" t="str">
        <f>Dat_01!E185</f>
        <v>20 enero (20:22 h)</v>
      </c>
    </row>
    <row r="108" spans="1:9" ht="11.25" customHeight="1">
      <c r="B108" s="110">
        <f>Dat_01!A186</f>
        <v>2021</v>
      </c>
      <c r="C108" s="111">
        <f>Dat_01!D174</f>
        <v>0</v>
      </c>
      <c r="D108" s="111">
        <f>Dat_01!B174</f>
        <v>42225</v>
      </c>
      <c r="E108" s="111"/>
      <c r="F108" s="112">
        <f>Dat_01!D186</f>
        <v>0</v>
      </c>
      <c r="G108" s="112" t="str">
        <f>Dat_01!E186</f>
        <v>8 enero (14:05 h)</v>
      </c>
    </row>
    <row r="109" spans="1:9" ht="11.25" customHeight="1">
      <c r="B109" s="113" t="str">
        <f>Dat_01!A187</f>
        <v>ene-21</v>
      </c>
      <c r="C109" s="114">
        <f>Dat_01!B166</f>
        <v>42225</v>
      </c>
      <c r="D109" s="114"/>
      <c r="E109" s="114"/>
      <c r="F109" s="115" t="str">
        <f>Dat_01!D187</f>
        <v/>
      </c>
      <c r="G109" s="115"/>
      <c r="H109" s="129"/>
      <c r="I109" s="120" t="e">
        <f>(C109/H109-1)*100</f>
        <v>#DIV/0!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6" t="s">
        <v>4</v>
      </c>
      <c r="D112" s="116" t="s">
        <v>0</v>
      </c>
      <c r="E112" s="116" t="s">
        <v>22</v>
      </c>
      <c r="F112" s="116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E</v>
      </c>
      <c r="B113" s="99" t="str">
        <f>Dat_01!A33</f>
        <v>Enero 2020</v>
      </c>
      <c r="C113" s="100">
        <f>Dat_01!C33*100</f>
        <v>-3.0880000000000001</v>
      </c>
      <c r="D113" s="100">
        <f>Dat_01!D33*100</f>
        <v>-1.163</v>
      </c>
      <c r="E113" s="100">
        <f>Dat_01!E33*100</f>
        <v>-0.129</v>
      </c>
      <c r="F113" s="100">
        <f>Dat_01!F33*100</f>
        <v>-1.796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F</v>
      </c>
      <c r="B114" s="99" t="str">
        <f>Dat_01!A34</f>
        <v>Febrero 2020</v>
      </c>
      <c r="C114" s="100">
        <f>Dat_01!C34*100</f>
        <v>-1.5610000000000002</v>
      </c>
      <c r="D114" s="100">
        <f>Dat_01!D34*100</f>
        <v>-0.16700000000000001</v>
      </c>
      <c r="E114" s="100">
        <f>Dat_01!E34*100</f>
        <v>-1.429</v>
      </c>
      <c r="F114" s="100">
        <f>Dat_01!F34*100</f>
        <v>3.4999999999999996E-2</v>
      </c>
    </row>
    <row r="115" spans="1:6" ht="11.25" customHeight="1">
      <c r="A115" s="104" t="str">
        <f t="shared" si="1"/>
        <v>M</v>
      </c>
      <c r="B115" s="99" t="str">
        <f>Dat_01!A35</f>
        <v>Marzo 2020</v>
      </c>
      <c r="C115" s="100">
        <f>Dat_01!C35*100</f>
        <v>-4.452</v>
      </c>
      <c r="D115" s="100">
        <f>Dat_01!D35*100</f>
        <v>0.377</v>
      </c>
      <c r="E115" s="100">
        <f>Dat_01!E35*100</f>
        <v>1.329</v>
      </c>
      <c r="F115" s="100">
        <f>Dat_01!F35*100</f>
        <v>-6.1580000000000004</v>
      </c>
    </row>
    <row r="116" spans="1:6" ht="11.25" customHeight="1">
      <c r="A116" s="104" t="str">
        <f t="shared" si="1"/>
        <v>A</v>
      </c>
      <c r="B116" s="99" t="str">
        <f>Dat_01!A36</f>
        <v>Abril 2020</v>
      </c>
      <c r="C116" s="100">
        <f>Dat_01!C36*100</f>
        <v>-17.194000000000003</v>
      </c>
      <c r="D116" s="100">
        <f>Dat_01!D36*100</f>
        <v>-1E-3</v>
      </c>
      <c r="E116" s="100">
        <f>Dat_01!E36*100</f>
        <v>-0.46699999999999997</v>
      </c>
      <c r="F116" s="100">
        <f>Dat_01!F36*100</f>
        <v>-16.725999999999999</v>
      </c>
    </row>
    <row r="117" spans="1:6" ht="11.25" customHeight="1">
      <c r="A117" s="104" t="str">
        <f t="shared" si="1"/>
        <v>M</v>
      </c>
      <c r="B117" s="99" t="str">
        <f>Dat_01!A37</f>
        <v>Mayo 2020</v>
      </c>
      <c r="C117" s="100">
        <f>Dat_01!C37*100</f>
        <v>-12.748000000000001</v>
      </c>
      <c r="D117" s="100">
        <f>Dat_01!D37*100</f>
        <v>-1.097</v>
      </c>
      <c r="E117" s="100">
        <f>Dat_01!E37*100</f>
        <v>1.4789999999999999</v>
      </c>
      <c r="F117" s="100">
        <f>Dat_01!F37*100</f>
        <v>-13.13</v>
      </c>
    </row>
    <row r="118" spans="1:6" ht="11.25" customHeight="1">
      <c r="A118" s="104" t="str">
        <f t="shared" si="1"/>
        <v>J</v>
      </c>
      <c r="B118" s="99" t="str">
        <f>Dat_01!A38</f>
        <v>Junio 2020</v>
      </c>
      <c r="C118" s="100">
        <f>Dat_01!C38*100</f>
        <v>-8.1</v>
      </c>
      <c r="D118" s="100">
        <f>Dat_01!D38*100</f>
        <v>0.70000000000000007</v>
      </c>
      <c r="E118" s="100">
        <f>Dat_01!E38*100</f>
        <v>-0.52600000000000002</v>
      </c>
      <c r="F118" s="100">
        <f>Dat_01!F38*100</f>
        <v>-8.2739999999999991</v>
      </c>
    </row>
    <row r="119" spans="1:6" ht="11.25" customHeight="1">
      <c r="A119" s="104" t="str">
        <f t="shared" si="1"/>
        <v>J</v>
      </c>
      <c r="B119" s="99" t="str">
        <f>Dat_01!A39</f>
        <v>Julio 2020</v>
      </c>
      <c r="C119" s="100">
        <f>Dat_01!C39*100</f>
        <v>-3.3480000000000003</v>
      </c>
      <c r="D119" s="100">
        <f>Dat_01!D39*100</f>
        <v>0.247</v>
      </c>
      <c r="E119" s="100">
        <f>Dat_01!E39*100</f>
        <v>0.755</v>
      </c>
      <c r="F119" s="100">
        <f>Dat_01!F39*100</f>
        <v>-4.3499999999999996</v>
      </c>
    </row>
    <row r="120" spans="1:6" ht="11.25" customHeight="1">
      <c r="A120" s="104" t="str">
        <f t="shared" si="1"/>
        <v>A</v>
      </c>
      <c r="B120" s="99" t="str">
        <f>Dat_01!A40</f>
        <v>Agosto 2020</v>
      </c>
      <c r="C120" s="100">
        <f>Dat_01!C40*100</f>
        <v>-2.0650000000000004</v>
      </c>
      <c r="D120" s="100">
        <f>Dat_01!D40*100</f>
        <v>6.5000000000000002E-2</v>
      </c>
      <c r="E120" s="100">
        <f>Dat_01!E40*100</f>
        <v>0.80800000000000005</v>
      </c>
      <c r="F120" s="100">
        <f>Dat_01!F40*100</f>
        <v>-2.9380000000000002</v>
      </c>
    </row>
    <row r="121" spans="1:6" ht="11.25" customHeight="1">
      <c r="A121" s="104" t="str">
        <f t="shared" si="1"/>
        <v>S</v>
      </c>
      <c r="B121" s="99" t="str">
        <f>Dat_01!A41</f>
        <v>Septiembre 2020</v>
      </c>
      <c r="C121" s="100">
        <f>Dat_01!C41*100</f>
        <v>-2.8119999999999998</v>
      </c>
      <c r="D121" s="100">
        <f>Dat_01!D41*100</f>
        <v>0.82799999999999996</v>
      </c>
      <c r="E121" s="100">
        <f>Dat_01!E41*100</f>
        <v>0.45799999999999996</v>
      </c>
      <c r="F121" s="100">
        <f>Dat_01!F41*100</f>
        <v>-4.0979999999999999</v>
      </c>
    </row>
    <row r="122" spans="1:6" ht="11.25" customHeight="1">
      <c r="A122" s="104" t="str">
        <f t="shared" si="1"/>
        <v>O</v>
      </c>
      <c r="B122" s="99" t="str">
        <f>Dat_01!A42</f>
        <v>Octubre 2020</v>
      </c>
      <c r="C122" s="100">
        <f>Dat_01!C42*100</f>
        <v>-2.8240000000000003</v>
      </c>
      <c r="D122" s="100">
        <f>Dat_01!D42*100</f>
        <v>-1.038</v>
      </c>
      <c r="E122" s="100">
        <f>Dat_01!E42*100</f>
        <v>-1.0720000000000001</v>
      </c>
      <c r="F122" s="100">
        <f>Dat_01!F42*100</f>
        <v>-0.71399999999999997</v>
      </c>
    </row>
    <row r="123" spans="1:6" ht="11.25" customHeight="1">
      <c r="A123" s="104" t="str">
        <f t="shared" si="1"/>
        <v>N</v>
      </c>
      <c r="B123" s="99" t="str">
        <f>Dat_01!A43</f>
        <v>Noviembre 2020</v>
      </c>
      <c r="C123" s="100">
        <f>Dat_01!C43*100</f>
        <v>-5.915</v>
      </c>
      <c r="D123" s="100">
        <f>Dat_01!D43*100</f>
        <v>0.13400000000000001</v>
      </c>
      <c r="E123" s="100">
        <f>Dat_01!E43*100</f>
        <v>-2.448</v>
      </c>
      <c r="F123" s="100">
        <f>Dat_01!F43*100</f>
        <v>-3.601</v>
      </c>
    </row>
    <row r="124" spans="1:6" ht="11.25" customHeight="1">
      <c r="A124" s="104" t="str">
        <f t="shared" si="1"/>
        <v>D</v>
      </c>
      <c r="B124" s="99" t="str">
        <f>Dat_01!A44</f>
        <v>Diciembre 2020</v>
      </c>
      <c r="C124" s="100">
        <f>Dat_01!C44*100</f>
        <v>1.4019999999999999</v>
      </c>
      <c r="D124" s="100">
        <f>Dat_01!D44*100</f>
        <v>-6.3E-2</v>
      </c>
      <c r="E124" s="100">
        <f>Dat_01!E44*100</f>
        <v>1.39</v>
      </c>
      <c r="F124" s="100">
        <f>Dat_01!F44*100</f>
        <v>7.4999999999999997E-2</v>
      </c>
    </row>
    <row r="125" spans="1:6" ht="11.25" customHeight="1">
      <c r="A125" s="104" t="str">
        <f t="shared" si="1"/>
        <v>E</v>
      </c>
      <c r="B125" s="106" t="str">
        <f>Dat_01!A45</f>
        <v>Enero 2021</v>
      </c>
      <c r="C125" s="100">
        <f>Dat_01!C45*100</f>
        <v>0.56899999999999995</v>
      </c>
      <c r="D125" s="100">
        <f>Dat_01!D45*100</f>
        <v>-1.5029999999999999</v>
      </c>
      <c r="E125" s="117">
        <f>Dat_01!E45*100</f>
        <v>1.7819999999999998</v>
      </c>
      <c r="F125" s="117">
        <f>Dat_01!F45*100</f>
        <v>0.28999999999999998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workbookViewId="0">
      <selection activeCell="A112" sqref="A112:B112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3.28515625" style="49" bestFit="1" customWidth="1"/>
    <col min="10" max="10" width="31.140625" style="49" bestFit="1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154</v>
      </c>
      <c r="B2" s="53" t="s">
        <v>155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enero</v>
      </c>
    </row>
    <row r="4" spans="1:10">
      <c r="A4" s="51" t="s">
        <v>52</v>
      </c>
      <c r="B4" s="139" t="s">
        <v>154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118</v>
      </c>
      <c r="D6" s="59" t="s">
        <v>47</v>
      </c>
      <c r="E6" s="59" t="s">
        <v>48</v>
      </c>
      <c r="F6" s="59" t="s">
        <v>119</v>
      </c>
      <c r="G6" s="59" t="s">
        <v>49</v>
      </c>
      <c r="H6" s="59" t="s">
        <v>50</v>
      </c>
      <c r="I6" s="59" t="s">
        <v>120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6">
        <v>4053091.6171820001</v>
      </c>
      <c r="C8" s="86">
        <v>3729039.5239300001</v>
      </c>
      <c r="D8" s="66">
        <v>8.68996135E-2</v>
      </c>
      <c r="E8" s="86">
        <v>4053091.6171820001</v>
      </c>
      <c r="F8" s="86">
        <v>3729039.5239300001</v>
      </c>
      <c r="G8" s="66">
        <v>8.68996135E-2</v>
      </c>
      <c r="H8" s="86">
        <v>30869233.845697999</v>
      </c>
      <c r="I8" s="86">
        <v>26317623.129186001</v>
      </c>
      <c r="J8" s="66">
        <v>0.17294915629999999</v>
      </c>
    </row>
    <row r="9" spans="1:10">
      <c r="A9" s="53" t="s">
        <v>32</v>
      </c>
      <c r="B9" s="86">
        <v>320508.95240800001</v>
      </c>
      <c r="C9" s="86">
        <v>233778.88705200001</v>
      </c>
      <c r="D9" s="66">
        <v>0.37099186519999999</v>
      </c>
      <c r="E9" s="86">
        <v>320508.95240800001</v>
      </c>
      <c r="F9" s="86">
        <v>233778.88705200001</v>
      </c>
      <c r="G9" s="66">
        <v>0.37099186519999999</v>
      </c>
      <c r="H9" s="86">
        <v>2832650.4588139998</v>
      </c>
      <c r="I9" s="86">
        <v>1719047.8066680001</v>
      </c>
      <c r="J9" s="66">
        <v>0.64780202610000004</v>
      </c>
    </row>
    <row r="10" spans="1:10">
      <c r="A10" s="53" t="s">
        <v>33</v>
      </c>
      <c r="B10" s="86">
        <v>5199787.1770000001</v>
      </c>
      <c r="C10" s="86">
        <v>5289146.0240000002</v>
      </c>
      <c r="D10" s="66">
        <v>-1.6894758900000001E-2</v>
      </c>
      <c r="E10" s="86">
        <v>5199787.1770000001</v>
      </c>
      <c r="F10" s="86">
        <v>5289146.0240000002</v>
      </c>
      <c r="G10" s="66">
        <v>-1.6894758900000001E-2</v>
      </c>
      <c r="H10" s="86">
        <v>55667436.770000003</v>
      </c>
      <c r="I10" s="86">
        <v>56071983.972999997</v>
      </c>
      <c r="J10" s="66">
        <v>-7.2147831000000003E-3</v>
      </c>
    </row>
    <row r="11" spans="1:10">
      <c r="A11" s="53" t="s">
        <v>34</v>
      </c>
      <c r="B11" s="86">
        <v>558547.69200000004</v>
      </c>
      <c r="C11" s="86">
        <v>869064.35199999996</v>
      </c>
      <c r="D11" s="66">
        <v>-0.35729996209999998</v>
      </c>
      <c r="E11" s="86">
        <v>558547.69200000004</v>
      </c>
      <c r="F11" s="86">
        <v>869064.35199999996</v>
      </c>
      <c r="G11" s="66">
        <v>-0.35729996209999998</v>
      </c>
      <c r="H11" s="86">
        <v>4489816.0029999996</v>
      </c>
      <c r="I11" s="86">
        <v>8464749.4289999995</v>
      </c>
      <c r="J11" s="66">
        <v>-0.46958666160000001</v>
      </c>
    </row>
    <row r="12" spans="1:10">
      <c r="A12" s="53" t="s">
        <v>35</v>
      </c>
      <c r="B12" s="86">
        <v>0</v>
      </c>
      <c r="C12" s="86">
        <v>0</v>
      </c>
      <c r="D12" s="66">
        <v>0</v>
      </c>
      <c r="E12" s="86">
        <v>0</v>
      </c>
      <c r="F12" s="86">
        <v>0</v>
      </c>
      <c r="G12" s="66">
        <v>0</v>
      </c>
      <c r="H12" s="86">
        <v>0</v>
      </c>
      <c r="I12" s="86">
        <v>-1E-3</v>
      </c>
      <c r="J12" s="66">
        <v>-1</v>
      </c>
    </row>
    <row r="13" spans="1:10">
      <c r="A13" s="53" t="s">
        <v>36</v>
      </c>
      <c r="B13" s="86">
        <v>2188329.29</v>
      </c>
      <c r="C13" s="86">
        <v>3272278.1910000001</v>
      </c>
      <c r="D13" s="66">
        <v>-0.33125206289999998</v>
      </c>
      <c r="E13" s="86">
        <v>2188329.29</v>
      </c>
      <c r="F13" s="86">
        <v>3272278.1910000001</v>
      </c>
      <c r="G13" s="66">
        <v>-0.33125206289999998</v>
      </c>
      <c r="H13" s="86">
        <v>37273452.093999997</v>
      </c>
      <c r="I13" s="86">
        <v>51216792.778999999</v>
      </c>
      <c r="J13" s="66">
        <v>-0.27224158189999997</v>
      </c>
    </row>
    <row r="14" spans="1:10">
      <c r="A14" s="53" t="s">
        <v>37</v>
      </c>
      <c r="B14" s="86">
        <v>6994125.4270000001</v>
      </c>
      <c r="C14" s="86">
        <v>4566304.051</v>
      </c>
      <c r="D14" s="66">
        <v>0.53168193549999998</v>
      </c>
      <c r="E14" s="86">
        <v>6994125.4270000001</v>
      </c>
      <c r="F14" s="86">
        <v>4566304.051</v>
      </c>
      <c r="G14" s="66">
        <v>0.53168193549999998</v>
      </c>
      <c r="H14" s="86">
        <v>56202609.876999997</v>
      </c>
      <c r="I14" s="86">
        <v>51696476.292999998</v>
      </c>
      <c r="J14" s="66">
        <v>8.7165197799999997E-2</v>
      </c>
    </row>
    <row r="15" spans="1:10">
      <c r="A15" s="53" t="s">
        <v>38</v>
      </c>
      <c r="B15" s="86">
        <v>810448.21299999999</v>
      </c>
      <c r="C15" s="86">
        <v>600905.39500000002</v>
      </c>
      <c r="D15" s="66">
        <v>0.34871182680000001</v>
      </c>
      <c r="E15" s="86">
        <v>810448.21299999999</v>
      </c>
      <c r="F15" s="86">
        <v>600905.39500000002</v>
      </c>
      <c r="G15" s="66">
        <v>0.34871182680000001</v>
      </c>
      <c r="H15" s="86">
        <v>15095033.669</v>
      </c>
      <c r="I15" s="86">
        <v>8970747.1569999997</v>
      </c>
      <c r="J15" s="66">
        <v>0.6826952543</v>
      </c>
    </row>
    <row r="16" spans="1:10">
      <c r="A16" s="53" t="s">
        <v>39</v>
      </c>
      <c r="B16" s="86">
        <v>102634.02899999999</v>
      </c>
      <c r="C16" s="86">
        <v>85967.850999999995</v>
      </c>
      <c r="D16" s="66">
        <v>0.19386523920000001</v>
      </c>
      <c r="E16" s="86">
        <v>102634.02899999999</v>
      </c>
      <c r="F16" s="86">
        <v>85967.850999999995</v>
      </c>
      <c r="G16" s="66">
        <v>0.19386523920000001</v>
      </c>
      <c r="H16" s="86">
        <v>4554967.42</v>
      </c>
      <c r="I16" s="86">
        <v>5086248.8669999996</v>
      </c>
      <c r="J16" s="66">
        <v>-0.1044544734</v>
      </c>
    </row>
    <row r="17" spans="1:14">
      <c r="A17" s="53" t="s">
        <v>40</v>
      </c>
      <c r="B17" s="86">
        <v>388976.38500000001</v>
      </c>
      <c r="C17" s="86">
        <v>334233.995</v>
      </c>
      <c r="D17" s="66">
        <v>0.16378462639999999</v>
      </c>
      <c r="E17" s="86">
        <v>388976.38500000001</v>
      </c>
      <c r="F17" s="86">
        <v>334233.995</v>
      </c>
      <c r="G17" s="66">
        <v>0.16378462639999999</v>
      </c>
      <c r="H17" s="86">
        <v>4522678.8449999997</v>
      </c>
      <c r="I17" s="86">
        <v>3637553.156</v>
      </c>
      <c r="J17" s="66">
        <v>0.2433299669</v>
      </c>
    </row>
    <row r="18" spans="1:14">
      <c r="A18" s="53" t="s">
        <v>41</v>
      </c>
      <c r="B18" s="86">
        <v>2396301.6129999999</v>
      </c>
      <c r="C18" s="86">
        <v>2436493.3969999999</v>
      </c>
      <c r="D18" s="66">
        <v>-1.64957492E-2</v>
      </c>
      <c r="E18" s="86">
        <v>2396301.6129999999</v>
      </c>
      <c r="F18" s="86">
        <v>2436493.3969999999</v>
      </c>
      <c r="G18" s="66">
        <v>-1.64957492E-2</v>
      </c>
      <c r="H18" s="86">
        <v>26878540.125</v>
      </c>
      <c r="I18" s="86">
        <v>29345746.021000002</v>
      </c>
      <c r="J18" s="66">
        <v>-8.4073715300000004E-2</v>
      </c>
    </row>
    <row r="19" spans="1:14">
      <c r="A19" s="53" t="s">
        <v>43</v>
      </c>
      <c r="B19" s="86">
        <v>52059.457499999997</v>
      </c>
      <c r="C19" s="86">
        <v>55184.336000000003</v>
      </c>
      <c r="D19" s="66">
        <v>-5.6626186500000002E-2</v>
      </c>
      <c r="E19" s="86">
        <v>52059.457499999997</v>
      </c>
      <c r="F19" s="86">
        <v>55184.336000000003</v>
      </c>
      <c r="G19" s="66">
        <v>-5.6626186500000002E-2</v>
      </c>
      <c r="H19" s="86">
        <v>602753.66299999994</v>
      </c>
      <c r="I19" s="86">
        <v>730634.18050000002</v>
      </c>
      <c r="J19" s="66">
        <v>-0.17502673830000001</v>
      </c>
    </row>
    <row r="20" spans="1:14">
      <c r="A20" s="53" t="s">
        <v>42</v>
      </c>
      <c r="B20" s="86">
        <v>175133.31150000001</v>
      </c>
      <c r="C20" s="86">
        <v>157976.601</v>
      </c>
      <c r="D20" s="66">
        <v>0.10860285879999999</v>
      </c>
      <c r="E20" s="86">
        <v>175133.31150000001</v>
      </c>
      <c r="F20" s="86">
        <v>157976.601</v>
      </c>
      <c r="G20" s="66">
        <v>0.10860285879999999</v>
      </c>
      <c r="H20" s="86">
        <v>1912396.182</v>
      </c>
      <c r="I20" s="86">
        <v>2032984.5944999999</v>
      </c>
      <c r="J20" s="66">
        <v>-5.9315949999999999E-2</v>
      </c>
    </row>
    <row r="21" spans="1:14">
      <c r="A21" s="67" t="s">
        <v>72</v>
      </c>
      <c r="B21" s="87">
        <v>23239943.164590001</v>
      </c>
      <c r="C21" s="87">
        <v>21630372.603982002</v>
      </c>
      <c r="D21" s="68">
        <v>7.4412521199999998E-2</v>
      </c>
      <c r="E21" s="87">
        <v>23239943.164590001</v>
      </c>
      <c r="F21" s="87">
        <v>21630372.603982002</v>
      </c>
      <c r="G21" s="68">
        <v>7.4412521199999998E-2</v>
      </c>
      <c r="H21" s="87">
        <v>240901568.952512</v>
      </c>
      <c r="I21" s="87">
        <v>245290587.38485399</v>
      </c>
      <c r="J21" s="68">
        <v>-1.7893138400000001E-2</v>
      </c>
    </row>
    <row r="22" spans="1:14">
      <c r="A22" s="53" t="s">
        <v>73</v>
      </c>
      <c r="B22" s="86">
        <v>-610886.554</v>
      </c>
      <c r="C22" s="86">
        <v>-399378.15299999999</v>
      </c>
      <c r="D22" s="66">
        <v>0.52959431909999999</v>
      </c>
      <c r="E22" s="86">
        <v>-610886.554</v>
      </c>
      <c r="F22" s="86">
        <v>-399378.15299999999</v>
      </c>
      <c r="G22" s="66">
        <v>0.52959431909999999</v>
      </c>
      <c r="H22" s="86">
        <v>-4831483.5124129998</v>
      </c>
      <c r="I22" s="86">
        <v>-3157933.8258139999</v>
      </c>
      <c r="J22" s="66">
        <v>0.5299508409</v>
      </c>
    </row>
    <row r="23" spans="1:14">
      <c r="A23" s="53" t="s">
        <v>44</v>
      </c>
      <c r="B23" s="86">
        <v>-138250.41200000001</v>
      </c>
      <c r="C23" s="86">
        <v>-136155.90100000001</v>
      </c>
      <c r="D23" s="66">
        <v>1.5383182E-2</v>
      </c>
      <c r="E23" s="86">
        <v>-138250.41200000001</v>
      </c>
      <c r="F23" s="86">
        <v>-136155.90100000001</v>
      </c>
      <c r="G23" s="66">
        <v>1.5383182E-2</v>
      </c>
      <c r="H23" s="86">
        <v>-1428632.0360000001</v>
      </c>
      <c r="I23" s="86">
        <v>-1693741.425</v>
      </c>
      <c r="J23" s="66">
        <v>-0.15652294089999999</v>
      </c>
    </row>
    <row r="24" spans="1:14">
      <c r="A24" s="53" t="s">
        <v>74</v>
      </c>
      <c r="B24" s="86">
        <v>214968.24400000001</v>
      </c>
      <c r="C24" s="86">
        <v>1482378.827</v>
      </c>
      <c r="D24" s="66">
        <v>-0.85498427249999998</v>
      </c>
      <c r="E24" s="86">
        <v>214968.24400000001</v>
      </c>
      <c r="F24" s="86">
        <v>1482378.827</v>
      </c>
      <c r="G24" s="66">
        <v>-0.85498427249999998</v>
      </c>
      <c r="H24" s="86">
        <v>2012174.304</v>
      </c>
      <c r="I24" s="86">
        <v>8098350.4299999997</v>
      </c>
      <c r="J24" s="66">
        <v>-0.7515328188</v>
      </c>
    </row>
    <row r="25" spans="1:14">
      <c r="A25" s="67" t="s">
        <v>75</v>
      </c>
      <c r="B25" s="87">
        <v>22705774.442589998</v>
      </c>
      <c r="C25" s="87">
        <v>22577217.376982</v>
      </c>
      <c r="D25" s="68">
        <v>5.6941059000000004E-3</v>
      </c>
      <c r="E25" s="87">
        <v>22705774.442589998</v>
      </c>
      <c r="F25" s="87">
        <v>22577217.376982</v>
      </c>
      <c r="G25" s="68">
        <v>5.6941059000000004E-3</v>
      </c>
      <c r="H25" s="87">
        <v>236653627.70809901</v>
      </c>
      <c r="I25" s="87">
        <v>248537262.56404001</v>
      </c>
      <c r="J25" s="68">
        <v>-4.7814298499999998E-2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2"/>
      <c r="B30" s="122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4">
      <c r="A31" s="122"/>
      <c r="B31" s="122" t="s">
        <v>54</v>
      </c>
      <c r="C31" s="132" t="s">
        <v>106</v>
      </c>
      <c r="D31" s="132" t="s">
        <v>107</v>
      </c>
      <c r="E31" s="132" t="s">
        <v>108</v>
      </c>
      <c r="F31" s="132" t="s">
        <v>109</v>
      </c>
      <c r="G31" s="132" t="s">
        <v>110</v>
      </c>
      <c r="H31" s="132" t="s">
        <v>111</v>
      </c>
      <c r="I31" s="132" t="s">
        <v>112</v>
      </c>
      <c r="J31" s="132" t="s">
        <v>113</v>
      </c>
      <c r="K31" s="132" t="s">
        <v>114</v>
      </c>
      <c r="L31" s="132" t="s">
        <v>115</v>
      </c>
      <c r="M31" s="132" t="s">
        <v>116</v>
      </c>
      <c r="N31" s="132" t="s">
        <v>117</v>
      </c>
    </row>
    <row r="32" spans="1:14">
      <c r="A32" s="122" t="s">
        <v>52</v>
      </c>
      <c r="B32" s="122" t="s">
        <v>60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5">
      <c r="A33" s="124" t="s">
        <v>128</v>
      </c>
      <c r="B33" s="124" t="s">
        <v>129</v>
      </c>
      <c r="C33" s="128">
        <v>-3.0880000000000001E-2</v>
      </c>
      <c r="D33" s="128">
        <v>-1.163E-2</v>
      </c>
      <c r="E33" s="128">
        <v>-1.2899999999999999E-3</v>
      </c>
      <c r="F33" s="128">
        <v>-1.796E-2</v>
      </c>
      <c r="G33" s="128">
        <v>-3.0880000000000001E-2</v>
      </c>
      <c r="H33" s="128">
        <v>-1.163E-2</v>
      </c>
      <c r="I33" s="128">
        <v>-1.2899999999999999E-3</v>
      </c>
      <c r="J33" s="128">
        <v>-1.796E-2</v>
      </c>
      <c r="K33" s="128">
        <v>-2.2540000000000001E-2</v>
      </c>
      <c r="L33" s="128">
        <v>6.2500000000000003E-3</v>
      </c>
      <c r="M33" s="128">
        <v>4.6000000000000001E-4</v>
      </c>
      <c r="N33" s="128">
        <v>-2.9250000000000002E-2</v>
      </c>
      <c r="O33" s="65" t="str">
        <f t="shared" ref="O33:O45" si="0">MID(UPPER(TEXT(A33,"mmm")),1,1)</f>
        <v>E</v>
      </c>
    </row>
    <row r="34" spans="1:15">
      <c r="A34" s="124" t="s">
        <v>131</v>
      </c>
      <c r="B34" s="124" t="s">
        <v>132</v>
      </c>
      <c r="C34" s="128">
        <v>-1.5610000000000001E-2</v>
      </c>
      <c r="D34" s="128">
        <v>-1.67E-3</v>
      </c>
      <c r="E34" s="128">
        <v>-1.4290000000000001E-2</v>
      </c>
      <c r="F34" s="128">
        <v>3.5E-4</v>
      </c>
      <c r="G34" s="128">
        <v>-2.3800000000000002E-2</v>
      </c>
      <c r="H34" s="128">
        <v>-7.0000000000000001E-3</v>
      </c>
      <c r="I34" s="128">
        <v>-7.5799999999999999E-3</v>
      </c>
      <c r="J34" s="128">
        <v>-9.2200000000000008E-3</v>
      </c>
      <c r="K34" s="128">
        <v>-1.9449999999999999E-2</v>
      </c>
      <c r="L34" s="128">
        <v>6.0400000000000002E-3</v>
      </c>
      <c r="M34" s="128">
        <v>2.2399999999999998E-3</v>
      </c>
      <c r="N34" s="128">
        <v>-2.7730000000000001E-2</v>
      </c>
      <c r="O34" s="65" t="str">
        <f t="shared" si="0"/>
        <v>F</v>
      </c>
    </row>
    <row r="35" spans="1:15">
      <c r="A35" s="124" t="s">
        <v>133</v>
      </c>
      <c r="B35" s="124" t="s">
        <v>134</v>
      </c>
      <c r="C35" s="128">
        <v>-4.4519999999999997E-2</v>
      </c>
      <c r="D35" s="128">
        <v>3.7699999999999999E-3</v>
      </c>
      <c r="E35" s="128">
        <v>1.329E-2</v>
      </c>
      <c r="F35" s="128">
        <v>-6.1580000000000003E-2</v>
      </c>
      <c r="G35" s="128">
        <v>-3.049E-2</v>
      </c>
      <c r="H35" s="128">
        <v>-3.48E-3</v>
      </c>
      <c r="I35" s="128">
        <v>-4.4000000000000002E-4</v>
      </c>
      <c r="J35" s="128">
        <v>-2.657E-2</v>
      </c>
      <c r="K35" s="128">
        <v>-1.787E-2</v>
      </c>
      <c r="L35" s="128">
        <v>5.2399999999999999E-3</v>
      </c>
      <c r="M35" s="128">
        <v>6.0000000000000001E-3</v>
      </c>
      <c r="N35" s="128">
        <v>-2.911E-2</v>
      </c>
      <c r="O35" s="65" t="str">
        <f t="shared" si="0"/>
        <v>M</v>
      </c>
    </row>
    <row r="36" spans="1:15">
      <c r="A36" s="124" t="s">
        <v>135</v>
      </c>
      <c r="B36" s="124" t="s">
        <v>136</v>
      </c>
      <c r="C36" s="128">
        <v>-0.17194000000000001</v>
      </c>
      <c r="D36" s="128">
        <v>-1.0000000000000001E-5</v>
      </c>
      <c r="E36" s="128">
        <v>-4.6699999999999997E-3</v>
      </c>
      <c r="F36" s="128">
        <v>-0.16725999999999999</v>
      </c>
      <c r="G36" s="128">
        <v>-6.3469999999999999E-2</v>
      </c>
      <c r="H36" s="128">
        <v>-2.0899999999999998E-3</v>
      </c>
      <c r="I36" s="128">
        <v>-8.0000000000000004E-4</v>
      </c>
      <c r="J36" s="128">
        <v>-6.0580000000000002E-2</v>
      </c>
      <c r="K36" s="128">
        <v>-2.9600000000000001E-2</v>
      </c>
      <c r="L36" s="128">
        <v>6.0600000000000003E-3</v>
      </c>
      <c r="M36" s="128">
        <v>5.9699999999999996E-3</v>
      </c>
      <c r="N36" s="128">
        <v>-4.163E-2</v>
      </c>
      <c r="O36" s="65" t="str">
        <f t="shared" si="0"/>
        <v>A</v>
      </c>
    </row>
    <row r="37" spans="1:15">
      <c r="A37" s="124" t="s">
        <v>137</v>
      </c>
      <c r="B37" s="124" t="s">
        <v>138</v>
      </c>
      <c r="C37" s="128">
        <v>-0.12748000000000001</v>
      </c>
      <c r="D37" s="128">
        <v>-1.0970000000000001E-2</v>
      </c>
      <c r="E37" s="128">
        <v>1.4789999999999999E-2</v>
      </c>
      <c r="F37" s="128">
        <v>-0.1313</v>
      </c>
      <c r="G37" s="128">
        <v>-7.5770000000000004E-2</v>
      </c>
      <c r="H37" s="128">
        <v>-3.8E-3</v>
      </c>
      <c r="I37" s="128">
        <v>2.4499999999999999E-3</v>
      </c>
      <c r="J37" s="128">
        <v>-7.442E-2</v>
      </c>
      <c r="K37" s="128">
        <v>-3.8989999999999997E-2</v>
      </c>
      <c r="L37" s="128">
        <v>4.5700000000000003E-3</v>
      </c>
      <c r="M37" s="128">
        <v>6.6800000000000002E-3</v>
      </c>
      <c r="N37" s="128">
        <v>-5.024E-2</v>
      </c>
      <c r="O37" s="65" t="str">
        <f t="shared" si="0"/>
        <v>M</v>
      </c>
    </row>
    <row r="38" spans="1:15">
      <c r="A38" s="124" t="s">
        <v>139</v>
      </c>
      <c r="B38" s="124" t="s">
        <v>140</v>
      </c>
      <c r="C38" s="128">
        <v>-8.1000000000000003E-2</v>
      </c>
      <c r="D38" s="128">
        <v>7.0000000000000001E-3</v>
      </c>
      <c r="E38" s="128">
        <v>-5.2599999999999999E-3</v>
      </c>
      <c r="F38" s="128">
        <v>-8.2739999999999994E-2</v>
      </c>
      <c r="G38" s="128">
        <v>-7.6609999999999998E-2</v>
      </c>
      <c r="H38" s="128">
        <v>-2.0300000000000001E-3</v>
      </c>
      <c r="I38" s="128">
        <v>1.2099999999999999E-3</v>
      </c>
      <c r="J38" s="128">
        <v>-7.5789999999999996E-2</v>
      </c>
      <c r="K38" s="128">
        <v>-4.4040000000000003E-2</v>
      </c>
      <c r="L38" s="128">
        <v>5.7800000000000004E-3</v>
      </c>
      <c r="M38" s="128">
        <v>4.9800000000000001E-3</v>
      </c>
      <c r="N38" s="128">
        <v>-5.4800000000000001E-2</v>
      </c>
      <c r="O38" s="65" t="str">
        <f t="shared" si="0"/>
        <v>J</v>
      </c>
    </row>
    <row r="39" spans="1:15">
      <c r="A39" s="124" t="s">
        <v>141</v>
      </c>
      <c r="B39" s="124" t="s">
        <v>142</v>
      </c>
      <c r="C39" s="128">
        <v>-3.3480000000000003E-2</v>
      </c>
      <c r="D39" s="128">
        <v>2.47E-3</v>
      </c>
      <c r="E39" s="128">
        <v>7.5500000000000003E-3</v>
      </c>
      <c r="F39" s="128">
        <v>-4.3499999999999997E-2</v>
      </c>
      <c r="G39" s="128">
        <v>-6.9919999999999996E-2</v>
      </c>
      <c r="H39" s="128">
        <v>-1.2899999999999999E-3</v>
      </c>
      <c r="I39" s="128">
        <v>2.4399999999999999E-3</v>
      </c>
      <c r="J39" s="128">
        <v>-7.1069999999999994E-2</v>
      </c>
      <c r="K39" s="128">
        <v>-4.904E-2</v>
      </c>
      <c r="L39" s="128">
        <v>3.98E-3</v>
      </c>
      <c r="M39" s="128">
        <v>3.0300000000000001E-3</v>
      </c>
      <c r="N39" s="128">
        <v>-5.6050000000000003E-2</v>
      </c>
      <c r="O39" s="65" t="str">
        <f t="shared" si="0"/>
        <v>J</v>
      </c>
    </row>
    <row r="40" spans="1:15">
      <c r="A40" s="124" t="s">
        <v>143</v>
      </c>
      <c r="B40" s="124" t="s">
        <v>145</v>
      </c>
      <c r="C40" s="128">
        <v>-2.0650000000000002E-2</v>
      </c>
      <c r="D40" s="128">
        <v>6.4999999999999997E-4</v>
      </c>
      <c r="E40" s="128">
        <v>8.0800000000000004E-3</v>
      </c>
      <c r="F40" s="128">
        <v>-2.938E-2</v>
      </c>
      <c r="G40" s="128">
        <v>-6.3689999999999997E-2</v>
      </c>
      <c r="H40" s="128">
        <v>-1.1800000000000001E-3</v>
      </c>
      <c r="I40" s="128">
        <v>3.3500000000000001E-3</v>
      </c>
      <c r="J40" s="128">
        <v>-6.5860000000000002E-2</v>
      </c>
      <c r="K40" s="128">
        <v>-4.7719999999999999E-2</v>
      </c>
      <c r="L40" s="128">
        <v>1.0499999999999999E-3</v>
      </c>
      <c r="M40" s="128">
        <v>2.8800000000000002E-3</v>
      </c>
      <c r="N40" s="128">
        <v>-5.1650000000000001E-2</v>
      </c>
      <c r="O40" s="65" t="str">
        <f t="shared" si="0"/>
        <v>A</v>
      </c>
    </row>
    <row r="41" spans="1:15">
      <c r="A41" s="124" t="s">
        <v>146</v>
      </c>
      <c r="B41" s="124" t="s">
        <v>147</v>
      </c>
      <c r="C41" s="128">
        <v>-2.8119999999999999E-2</v>
      </c>
      <c r="D41" s="128">
        <v>8.2799999999999992E-3</v>
      </c>
      <c r="E41" s="128">
        <v>4.5799999999999999E-3</v>
      </c>
      <c r="F41" s="128">
        <v>-4.0980000000000003E-2</v>
      </c>
      <c r="G41" s="128">
        <v>-5.9900000000000002E-2</v>
      </c>
      <c r="H41" s="128">
        <v>-1.4999999999999999E-4</v>
      </c>
      <c r="I41" s="128">
        <v>3.47E-3</v>
      </c>
      <c r="J41" s="128">
        <v>-6.3219999999999998E-2</v>
      </c>
      <c r="K41" s="128">
        <v>-4.6890000000000001E-2</v>
      </c>
      <c r="L41" s="128">
        <v>5.0000000000000001E-4</v>
      </c>
      <c r="M41" s="128">
        <v>3.6600000000000001E-3</v>
      </c>
      <c r="N41" s="128">
        <v>-5.1049999999999998E-2</v>
      </c>
      <c r="O41" s="65" t="str">
        <f t="shared" si="0"/>
        <v>S</v>
      </c>
    </row>
    <row r="42" spans="1:15">
      <c r="A42" s="124" t="s">
        <v>148</v>
      </c>
      <c r="B42" s="124" t="s">
        <v>149</v>
      </c>
      <c r="C42" s="128">
        <v>-2.8240000000000001E-2</v>
      </c>
      <c r="D42" s="128">
        <v>-1.038E-2</v>
      </c>
      <c r="E42" s="128">
        <v>-1.072E-2</v>
      </c>
      <c r="F42" s="128">
        <v>-7.1399999999999996E-3</v>
      </c>
      <c r="G42" s="128">
        <v>-5.6829999999999999E-2</v>
      </c>
      <c r="H42" s="128">
        <v>-1.08E-3</v>
      </c>
      <c r="I42" s="128">
        <v>1.98E-3</v>
      </c>
      <c r="J42" s="128">
        <v>-5.7729999999999997E-2</v>
      </c>
      <c r="K42" s="128">
        <v>-4.8660000000000002E-2</v>
      </c>
      <c r="L42" s="128">
        <v>-1.24E-3</v>
      </c>
      <c r="M42" s="128">
        <v>2.7100000000000002E-3</v>
      </c>
      <c r="N42" s="128">
        <v>-5.0130000000000001E-2</v>
      </c>
      <c r="O42" s="65" t="str">
        <f t="shared" si="0"/>
        <v>O</v>
      </c>
    </row>
    <row r="43" spans="1:15">
      <c r="A43" s="124" t="s">
        <v>150</v>
      </c>
      <c r="B43" s="124" t="s">
        <v>151</v>
      </c>
      <c r="C43" s="128">
        <v>-5.9150000000000001E-2</v>
      </c>
      <c r="D43" s="128">
        <v>1.34E-3</v>
      </c>
      <c r="E43" s="128">
        <v>-2.4479999999999998E-2</v>
      </c>
      <c r="F43" s="128">
        <v>-3.601E-2</v>
      </c>
      <c r="G43" s="128">
        <v>-5.704E-2</v>
      </c>
      <c r="H43" s="128">
        <v>-8.5999999999999998E-4</v>
      </c>
      <c r="I43" s="128">
        <v>-4.4000000000000002E-4</v>
      </c>
      <c r="J43" s="128">
        <v>-5.5739999999999998E-2</v>
      </c>
      <c r="K43" s="128">
        <v>-5.3269999999999998E-2</v>
      </c>
      <c r="L43" s="128">
        <v>-1.14E-3</v>
      </c>
      <c r="M43" s="128">
        <v>-8.0000000000000007E-5</v>
      </c>
      <c r="N43" s="128">
        <v>-5.2049999999999999E-2</v>
      </c>
      <c r="O43" s="65" t="str">
        <f t="shared" si="0"/>
        <v>N</v>
      </c>
    </row>
    <row r="44" spans="1:15">
      <c r="A44" s="124" t="s">
        <v>152</v>
      </c>
      <c r="B44" s="124" t="s">
        <v>153</v>
      </c>
      <c r="C44" s="128">
        <v>1.4019999999999999E-2</v>
      </c>
      <c r="D44" s="128">
        <v>-6.3000000000000003E-4</v>
      </c>
      <c r="E44" s="128">
        <v>1.3899999999999999E-2</v>
      </c>
      <c r="F44" s="128">
        <v>7.5000000000000002E-4</v>
      </c>
      <c r="G44" s="128">
        <v>-5.108E-2</v>
      </c>
      <c r="H44" s="128">
        <v>-1.08E-3</v>
      </c>
      <c r="I44" s="128">
        <v>8.0000000000000004E-4</v>
      </c>
      <c r="J44" s="128">
        <v>-5.0799999999999998E-2</v>
      </c>
      <c r="K44" s="128">
        <v>-5.108E-2</v>
      </c>
      <c r="L44" s="128">
        <v>-1.08E-3</v>
      </c>
      <c r="M44" s="128">
        <v>8.0000000000000004E-4</v>
      </c>
      <c r="N44" s="128">
        <v>-5.0799999999999998E-2</v>
      </c>
      <c r="O44" s="65" t="str">
        <f t="shared" si="0"/>
        <v>D</v>
      </c>
    </row>
    <row r="45" spans="1:15">
      <c r="A45" s="124" t="s">
        <v>154</v>
      </c>
      <c r="B45" s="124" t="s">
        <v>155</v>
      </c>
      <c r="C45" s="128">
        <v>5.6899999999999997E-3</v>
      </c>
      <c r="D45" s="128">
        <v>-1.503E-2</v>
      </c>
      <c r="E45" s="128">
        <v>1.7819999999999999E-2</v>
      </c>
      <c r="F45" s="128">
        <v>2.8999999999999998E-3</v>
      </c>
      <c r="G45" s="128">
        <v>5.6899999999999997E-3</v>
      </c>
      <c r="H45" s="128">
        <v>-1.503E-2</v>
      </c>
      <c r="I45" s="128">
        <v>1.7819999999999999E-2</v>
      </c>
      <c r="J45" s="128">
        <v>2.8999999999999998E-3</v>
      </c>
      <c r="K45" s="128">
        <v>-4.7809999999999998E-2</v>
      </c>
      <c r="L45" s="128">
        <v>-1.4E-3</v>
      </c>
      <c r="M45" s="128">
        <v>2.5799999999999998E-3</v>
      </c>
      <c r="N45" s="128">
        <v>-4.8989999999999999E-2</v>
      </c>
      <c r="O45" s="65" t="str">
        <f t="shared" si="0"/>
        <v>E</v>
      </c>
    </row>
    <row r="49" spans="1:9">
      <c r="B49" s="56" t="str">
        <f>"Máxima "&amp;MID(B2,7,4)</f>
        <v>Máxima 2021</v>
      </c>
      <c r="C49" s="56" t="str">
        <f>"Media "&amp;MID(B2,7,4)</f>
        <v>Media 2021</v>
      </c>
      <c r="D49" s="56" t="str">
        <f>"Mínima "&amp;MID(B2,7,4)</f>
        <v>Mínima 2021</v>
      </c>
      <c r="E49" s="57" t="str">
        <f>"Media "&amp;MID(B2,7,4)-1</f>
        <v>Media 2020</v>
      </c>
      <c r="F49" s="58"/>
      <c r="G49" s="57" t="str">
        <f>"Banda máxima "&amp;MID(B2,7,4)-20&amp;"-"&amp;MID(B2,7,4)-1</f>
        <v>Banda máxima 2001-2020</v>
      </c>
      <c r="H49" s="56" t="str">
        <f>"Banda mínima "&amp;MID(B2,7,4)-20&amp;"-"&amp;MID(B2,7,4)-1</f>
        <v>Banda mínima 2001-2020</v>
      </c>
    </row>
    <row r="50" spans="1:9">
      <c r="A50" s="51" t="s">
        <v>54</v>
      </c>
      <c r="B50" s="131" t="s">
        <v>56</v>
      </c>
      <c r="C50" s="131" t="s">
        <v>57</v>
      </c>
      <c r="D50" s="131" t="s">
        <v>58</v>
      </c>
      <c r="E50" s="131" t="s">
        <v>59</v>
      </c>
      <c r="F50" s="51" t="s">
        <v>54</v>
      </c>
      <c r="G50" s="131" t="s">
        <v>61</v>
      </c>
      <c r="H50" s="131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159</v>
      </c>
      <c r="B52" s="54">
        <v>9.6199999999999992</v>
      </c>
      <c r="C52" s="54">
        <v>6.5010000000000003</v>
      </c>
      <c r="D52" s="54">
        <v>3.3820000000000001</v>
      </c>
      <c r="E52" s="54">
        <v>7.6959999999999997</v>
      </c>
      <c r="F52" s="55">
        <v>1</v>
      </c>
      <c r="G52" s="54">
        <v>13.5141578947</v>
      </c>
      <c r="H52" s="54">
        <v>5.3754210526000001</v>
      </c>
      <c r="I52" s="127"/>
    </row>
    <row r="53" spans="1:9">
      <c r="A53" s="53" t="s">
        <v>160</v>
      </c>
      <c r="B53" s="54">
        <v>8.5489999999999995</v>
      </c>
      <c r="C53" s="54">
        <v>5.0170000000000003</v>
      </c>
      <c r="D53" s="54">
        <v>1.484</v>
      </c>
      <c r="E53" s="54">
        <v>7.5739999999999998</v>
      </c>
      <c r="F53" s="55">
        <v>2</v>
      </c>
      <c r="G53" s="54">
        <v>13.7204736842</v>
      </c>
      <c r="H53" s="54">
        <v>6.1687368421000004</v>
      </c>
      <c r="I53" s="127"/>
    </row>
    <row r="54" spans="1:9">
      <c r="A54" s="53" t="s">
        <v>161</v>
      </c>
      <c r="B54" s="54">
        <v>9.4120000000000008</v>
      </c>
      <c r="C54" s="54">
        <v>5.1970000000000001</v>
      </c>
      <c r="D54" s="54">
        <v>0.98199999999999998</v>
      </c>
      <c r="E54" s="54">
        <v>7.782</v>
      </c>
      <c r="F54" s="55">
        <v>3</v>
      </c>
      <c r="G54" s="54">
        <v>13.8841052632</v>
      </c>
      <c r="H54" s="54">
        <v>6.0471052631999997</v>
      </c>
      <c r="I54" s="127"/>
    </row>
    <row r="55" spans="1:9">
      <c r="A55" s="53" t="s">
        <v>162</v>
      </c>
      <c r="B55" s="54">
        <v>8.7539999999999996</v>
      </c>
      <c r="C55" s="54">
        <v>4.7270000000000003</v>
      </c>
      <c r="D55" s="54">
        <v>0.7</v>
      </c>
      <c r="E55" s="54">
        <v>8.6</v>
      </c>
      <c r="F55" s="55">
        <v>4</v>
      </c>
      <c r="G55" s="54">
        <v>13.2970526316</v>
      </c>
      <c r="H55" s="54">
        <v>5.6127894737000004</v>
      </c>
      <c r="I55" s="127"/>
    </row>
    <row r="56" spans="1:9">
      <c r="A56" s="53" t="s">
        <v>163</v>
      </c>
      <c r="B56" s="54">
        <v>8.468</v>
      </c>
      <c r="C56" s="54">
        <v>4.51</v>
      </c>
      <c r="D56" s="54">
        <v>0.55200000000000005</v>
      </c>
      <c r="E56" s="54">
        <v>8.52</v>
      </c>
      <c r="F56" s="55">
        <v>5</v>
      </c>
      <c r="G56" s="54">
        <v>13.387421052600001</v>
      </c>
      <c r="H56" s="54">
        <v>4.9174736842</v>
      </c>
      <c r="I56" s="127"/>
    </row>
    <row r="57" spans="1:9">
      <c r="A57" s="53" t="s">
        <v>164</v>
      </c>
      <c r="B57" s="54">
        <v>8.5939999999999994</v>
      </c>
      <c r="C57" s="54">
        <v>4.2770000000000001</v>
      </c>
      <c r="D57" s="54">
        <v>-0.04</v>
      </c>
      <c r="E57" s="54">
        <v>7.79</v>
      </c>
      <c r="F57" s="55">
        <v>6</v>
      </c>
      <c r="G57" s="54">
        <v>12.7965789474</v>
      </c>
      <c r="H57" s="54">
        <v>4.7616315789000003</v>
      </c>
      <c r="I57" s="127"/>
    </row>
    <row r="58" spans="1:9">
      <c r="A58" s="53" t="s">
        <v>165</v>
      </c>
      <c r="B58" s="54">
        <v>6.2130000000000001</v>
      </c>
      <c r="C58" s="54">
        <v>3.8279999999999998</v>
      </c>
      <c r="D58" s="54">
        <v>1.444</v>
      </c>
      <c r="E58" s="54">
        <v>8.3740000000000006</v>
      </c>
      <c r="F58" s="55">
        <v>7</v>
      </c>
      <c r="G58" s="54">
        <v>12.491473684200001</v>
      </c>
      <c r="H58" s="54">
        <v>4.3317894736999998</v>
      </c>
      <c r="I58" s="127"/>
    </row>
    <row r="59" spans="1:9">
      <c r="A59" s="53" t="s">
        <v>166</v>
      </c>
      <c r="B59" s="54">
        <v>6.149</v>
      </c>
      <c r="C59" s="54">
        <v>3.573</v>
      </c>
      <c r="D59" s="54">
        <v>0.996</v>
      </c>
      <c r="E59" s="54">
        <v>9.3680000000000003</v>
      </c>
      <c r="F59" s="55">
        <v>8</v>
      </c>
      <c r="G59" s="54">
        <v>12.393947368399999</v>
      </c>
      <c r="H59" s="54">
        <v>4.0566315789000003</v>
      </c>
      <c r="I59" s="127"/>
    </row>
    <row r="60" spans="1:9">
      <c r="A60" s="53" t="s">
        <v>167</v>
      </c>
      <c r="B60" s="54">
        <v>5.8920000000000003</v>
      </c>
      <c r="C60" s="54">
        <v>3.6930000000000001</v>
      </c>
      <c r="D60" s="54">
        <v>1.494</v>
      </c>
      <c r="E60" s="54">
        <v>9.5890000000000004</v>
      </c>
      <c r="F60" s="55">
        <v>9</v>
      </c>
      <c r="G60" s="54">
        <v>12.5731052632</v>
      </c>
      <c r="H60" s="54">
        <v>4.4988947367999996</v>
      </c>
      <c r="I60" s="127"/>
    </row>
    <row r="61" spans="1:9">
      <c r="A61" s="53" t="s">
        <v>168</v>
      </c>
      <c r="B61" s="54">
        <v>6.851</v>
      </c>
      <c r="C61" s="54">
        <v>4.3760000000000003</v>
      </c>
      <c r="D61" s="54">
        <v>1.901</v>
      </c>
      <c r="E61" s="54">
        <v>8.7739999999999991</v>
      </c>
      <c r="F61" s="55">
        <v>10</v>
      </c>
      <c r="G61" s="54">
        <v>12.593368421099999</v>
      </c>
      <c r="H61" s="54">
        <v>4.6941052632</v>
      </c>
      <c r="I61" s="127"/>
    </row>
    <row r="62" spans="1:9">
      <c r="A62" s="53" t="s">
        <v>169</v>
      </c>
      <c r="B62" s="54">
        <v>8.3870000000000005</v>
      </c>
      <c r="C62" s="54">
        <v>4.33</v>
      </c>
      <c r="D62" s="54">
        <v>0.27300000000000002</v>
      </c>
      <c r="E62" s="54">
        <v>8.016</v>
      </c>
      <c r="F62" s="55">
        <v>11</v>
      </c>
      <c r="G62" s="54">
        <v>12.9411578947</v>
      </c>
      <c r="H62" s="54">
        <v>4.4377368420999996</v>
      </c>
      <c r="I62" s="127"/>
    </row>
    <row r="63" spans="1:9">
      <c r="A63" s="53" t="s">
        <v>170</v>
      </c>
      <c r="B63" s="54">
        <v>9.0139999999999993</v>
      </c>
      <c r="C63" s="54">
        <v>3.9249999999999998</v>
      </c>
      <c r="D63" s="54">
        <v>-1.163</v>
      </c>
      <c r="E63" s="54">
        <v>7.1470000000000002</v>
      </c>
      <c r="F63" s="55">
        <v>12</v>
      </c>
      <c r="G63" s="54">
        <v>13.038368421099999</v>
      </c>
      <c r="H63" s="54">
        <v>3.7462631579000001</v>
      </c>
      <c r="I63" s="127"/>
    </row>
    <row r="64" spans="1:9">
      <c r="A64" s="53" t="s">
        <v>171</v>
      </c>
      <c r="B64" s="54">
        <v>11.211</v>
      </c>
      <c r="C64" s="54">
        <v>5.48</v>
      </c>
      <c r="D64" s="54">
        <v>-0.252</v>
      </c>
      <c r="E64" s="54">
        <v>7.2869999999999999</v>
      </c>
      <c r="F64" s="55">
        <v>13</v>
      </c>
      <c r="G64" s="54">
        <v>12.7372105263</v>
      </c>
      <c r="H64" s="54">
        <v>4.3241052631999999</v>
      </c>
      <c r="I64" s="127"/>
    </row>
    <row r="65" spans="1:9">
      <c r="A65" s="53" t="s">
        <v>172</v>
      </c>
      <c r="B65" s="54">
        <v>10.913</v>
      </c>
      <c r="C65" s="54">
        <v>5.7789999999999999</v>
      </c>
      <c r="D65" s="54">
        <v>0.64600000000000002</v>
      </c>
      <c r="E65" s="54">
        <v>8.4529999999999994</v>
      </c>
      <c r="F65" s="55">
        <v>14</v>
      </c>
      <c r="G65" s="54">
        <v>12.8256842105</v>
      </c>
      <c r="H65" s="54">
        <v>4.8310526316000004</v>
      </c>
      <c r="I65" s="127"/>
    </row>
    <row r="66" spans="1:9">
      <c r="A66" s="53" t="s">
        <v>173</v>
      </c>
      <c r="B66" s="54">
        <v>11.920999999999999</v>
      </c>
      <c r="C66" s="54">
        <v>6.9710000000000001</v>
      </c>
      <c r="D66" s="54">
        <v>2.02</v>
      </c>
      <c r="E66" s="54">
        <v>9.4480000000000004</v>
      </c>
      <c r="F66" s="55">
        <v>15</v>
      </c>
      <c r="G66" s="54">
        <v>12.3410526316</v>
      </c>
      <c r="H66" s="54">
        <v>4.3838421053000003</v>
      </c>
      <c r="I66" s="127"/>
    </row>
    <row r="67" spans="1:9">
      <c r="A67" s="53" t="s">
        <v>174</v>
      </c>
      <c r="B67" s="54">
        <v>12.782</v>
      </c>
      <c r="C67" s="54">
        <v>7.0030000000000001</v>
      </c>
      <c r="D67" s="54">
        <v>1.2250000000000001</v>
      </c>
      <c r="E67" s="54">
        <v>10.965</v>
      </c>
      <c r="F67" s="55">
        <v>16</v>
      </c>
      <c r="G67" s="54">
        <v>12.7475263158</v>
      </c>
      <c r="H67" s="54">
        <v>5.0897894736999998</v>
      </c>
      <c r="I67" s="127"/>
    </row>
    <row r="68" spans="1:9">
      <c r="A68" s="53" t="s">
        <v>175</v>
      </c>
      <c r="B68" s="54">
        <v>14.228999999999999</v>
      </c>
      <c r="C68" s="54">
        <v>8.0239999999999991</v>
      </c>
      <c r="D68" s="54">
        <v>1.819</v>
      </c>
      <c r="E68" s="54">
        <v>10.91</v>
      </c>
      <c r="F68" s="55">
        <v>17</v>
      </c>
      <c r="G68" s="54">
        <v>13.112789473699999</v>
      </c>
      <c r="H68" s="54">
        <v>4.7226842104999998</v>
      </c>
      <c r="I68" s="127"/>
    </row>
    <row r="69" spans="1:9">
      <c r="A69" s="53" t="s">
        <v>176</v>
      </c>
      <c r="B69" s="54">
        <v>13.36</v>
      </c>
      <c r="C69" s="54">
        <v>8.1359999999999992</v>
      </c>
      <c r="D69" s="54">
        <v>2.911</v>
      </c>
      <c r="E69" s="54">
        <v>10.085000000000001</v>
      </c>
      <c r="F69" s="55">
        <v>18</v>
      </c>
      <c r="G69" s="54">
        <v>12.824368421100001</v>
      </c>
      <c r="H69" s="54">
        <v>4.9372105263000003</v>
      </c>
      <c r="I69" s="127"/>
    </row>
    <row r="70" spans="1:9">
      <c r="A70" s="53" t="s">
        <v>177</v>
      </c>
      <c r="B70" s="54">
        <v>12.943</v>
      </c>
      <c r="C70" s="54">
        <v>7.7030000000000003</v>
      </c>
      <c r="D70" s="54">
        <v>2.4630000000000001</v>
      </c>
      <c r="E70" s="54">
        <v>8.5489999999999995</v>
      </c>
      <c r="F70" s="55">
        <v>19</v>
      </c>
      <c r="G70" s="54">
        <v>13.179052631599999</v>
      </c>
      <c r="H70" s="54">
        <v>5.4471578947000001</v>
      </c>
      <c r="I70" s="127"/>
    </row>
    <row r="71" spans="1:9">
      <c r="A71" s="53" t="s">
        <v>178</v>
      </c>
      <c r="B71" s="54">
        <v>12.207000000000001</v>
      </c>
      <c r="C71" s="54">
        <v>9.1460000000000008</v>
      </c>
      <c r="D71" s="54">
        <v>6.085</v>
      </c>
      <c r="E71" s="54">
        <v>6.3220000000000001</v>
      </c>
      <c r="F71" s="55">
        <v>20</v>
      </c>
      <c r="G71" s="54">
        <v>12.9760526316</v>
      </c>
      <c r="H71" s="54">
        <v>4.9495263158</v>
      </c>
      <c r="I71" s="127"/>
    </row>
    <row r="72" spans="1:9">
      <c r="A72" s="53" t="s">
        <v>179</v>
      </c>
      <c r="B72" s="54">
        <v>15.507</v>
      </c>
      <c r="C72" s="54">
        <v>11.731</v>
      </c>
      <c r="D72" s="54">
        <v>7.9550000000000001</v>
      </c>
      <c r="E72" s="54">
        <v>7.4550000000000001</v>
      </c>
      <c r="F72" s="55">
        <v>21</v>
      </c>
      <c r="G72" s="54">
        <v>13.311052631600001</v>
      </c>
      <c r="H72" s="54">
        <v>4.8581578946999997</v>
      </c>
      <c r="I72" s="127"/>
    </row>
    <row r="73" spans="1:9">
      <c r="A73" s="53" t="s">
        <v>180</v>
      </c>
      <c r="B73" s="54">
        <v>14.553000000000001</v>
      </c>
      <c r="C73" s="54">
        <v>10.984</v>
      </c>
      <c r="D73" s="54">
        <v>7.415</v>
      </c>
      <c r="E73" s="54">
        <v>9.2390000000000008</v>
      </c>
      <c r="F73" s="55">
        <v>22</v>
      </c>
      <c r="G73" s="54">
        <v>13.223736842099999</v>
      </c>
      <c r="H73" s="54">
        <v>5.2807894736999996</v>
      </c>
      <c r="I73" s="127"/>
    </row>
    <row r="74" spans="1:9">
      <c r="A74" s="53" t="s">
        <v>181</v>
      </c>
      <c r="B74" s="54">
        <v>14.244</v>
      </c>
      <c r="C74" s="54">
        <v>10.497999999999999</v>
      </c>
      <c r="D74" s="54">
        <v>6.7510000000000003</v>
      </c>
      <c r="E74" s="54">
        <v>8.9629999999999992</v>
      </c>
      <c r="F74" s="55">
        <v>23</v>
      </c>
      <c r="G74" s="54">
        <v>14.193</v>
      </c>
      <c r="H74" s="54">
        <v>5.8996842105000002</v>
      </c>
      <c r="I74" s="127"/>
    </row>
    <row r="75" spans="1:9">
      <c r="A75" s="53" t="s">
        <v>182</v>
      </c>
      <c r="B75" s="54">
        <v>15.061</v>
      </c>
      <c r="C75" s="54">
        <v>11.984</v>
      </c>
      <c r="D75" s="54">
        <v>8.907</v>
      </c>
      <c r="E75" s="54">
        <v>9.8049999999999997</v>
      </c>
      <c r="F75" s="55">
        <v>24</v>
      </c>
      <c r="G75" s="54">
        <v>13.983315789500001</v>
      </c>
      <c r="H75" s="54">
        <v>6.0194736842000003</v>
      </c>
      <c r="I75" s="127"/>
    </row>
    <row r="76" spans="1:9">
      <c r="A76" s="53" t="s">
        <v>183</v>
      </c>
      <c r="B76" s="54">
        <v>14.827</v>
      </c>
      <c r="C76" s="54">
        <v>11.808999999999999</v>
      </c>
      <c r="D76" s="54">
        <v>8.7910000000000004</v>
      </c>
      <c r="E76" s="54">
        <v>9.7210000000000001</v>
      </c>
      <c r="F76" s="55">
        <v>25</v>
      </c>
      <c r="G76" s="54">
        <v>13.1230526316</v>
      </c>
      <c r="H76" s="54">
        <v>5.2020526316</v>
      </c>
      <c r="I76" s="127"/>
    </row>
    <row r="77" spans="1:9">
      <c r="A77" s="53" t="s">
        <v>184</v>
      </c>
      <c r="B77" s="54">
        <v>15.622999999999999</v>
      </c>
      <c r="C77" s="54">
        <v>12.138</v>
      </c>
      <c r="D77" s="54">
        <v>8.6530000000000005</v>
      </c>
      <c r="E77" s="54">
        <v>9.8160000000000007</v>
      </c>
      <c r="F77" s="55">
        <v>26</v>
      </c>
      <c r="G77" s="54">
        <v>12.684105263199999</v>
      </c>
      <c r="H77" s="54">
        <v>4.7910526316000004</v>
      </c>
      <c r="I77" s="127"/>
    </row>
    <row r="78" spans="1:9">
      <c r="A78" s="53" t="s">
        <v>185</v>
      </c>
      <c r="B78" s="54">
        <v>18.667000000000002</v>
      </c>
      <c r="C78" s="54">
        <v>14.407</v>
      </c>
      <c r="D78" s="54">
        <v>10.148</v>
      </c>
      <c r="E78" s="54">
        <v>10.035</v>
      </c>
      <c r="F78" s="55">
        <v>27</v>
      </c>
      <c r="G78" s="54">
        <v>12.846894736799999</v>
      </c>
      <c r="H78" s="54">
        <v>5.3951052631999996</v>
      </c>
      <c r="I78" s="127"/>
    </row>
    <row r="79" spans="1:9">
      <c r="A79" s="53" t="s">
        <v>186</v>
      </c>
      <c r="B79" s="54">
        <v>18.93</v>
      </c>
      <c r="C79" s="54">
        <v>14.419</v>
      </c>
      <c r="D79" s="54">
        <v>9.9079999999999995</v>
      </c>
      <c r="E79" s="54">
        <v>12.282</v>
      </c>
      <c r="F79" s="55">
        <v>28</v>
      </c>
      <c r="G79" s="54">
        <v>13.0730526316</v>
      </c>
      <c r="H79" s="54">
        <v>4.5988947368000002</v>
      </c>
      <c r="I79" s="127"/>
    </row>
    <row r="80" spans="1:9">
      <c r="A80" s="53" t="s">
        <v>187</v>
      </c>
      <c r="B80" s="54">
        <v>19.116</v>
      </c>
      <c r="C80" s="54">
        <v>14.840999999999999</v>
      </c>
      <c r="D80" s="54">
        <v>10.566000000000001</v>
      </c>
      <c r="E80" s="54">
        <v>12.81</v>
      </c>
      <c r="F80" s="55">
        <v>29</v>
      </c>
      <c r="G80" s="54">
        <v>13.2458421053</v>
      </c>
      <c r="H80" s="54">
        <v>4.6759473684000001</v>
      </c>
      <c r="I80" s="127"/>
    </row>
    <row r="81" spans="1:9">
      <c r="A81" s="53" t="s">
        <v>188</v>
      </c>
      <c r="B81" s="54">
        <v>16.707999999999998</v>
      </c>
      <c r="C81" s="54">
        <v>13.196</v>
      </c>
      <c r="D81" s="54">
        <v>9.6829999999999998</v>
      </c>
      <c r="E81" s="54">
        <v>13.516</v>
      </c>
      <c r="F81" s="55">
        <v>30</v>
      </c>
      <c r="G81" s="54">
        <v>13.494368421100001</v>
      </c>
      <c r="H81" s="54">
        <v>5.0101578946999998</v>
      </c>
      <c r="I81" s="127"/>
    </row>
    <row r="82" spans="1:9">
      <c r="A82" s="53" t="s">
        <v>155</v>
      </c>
      <c r="B82" s="54">
        <v>16.757000000000001</v>
      </c>
      <c r="C82" s="54">
        <v>13.16</v>
      </c>
      <c r="D82" s="54">
        <v>9.5630000000000006</v>
      </c>
      <c r="E82" s="54">
        <v>14.471</v>
      </c>
      <c r="F82" s="55">
        <v>31</v>
      </c>
      <c r="G82" s="54">
        <v>13.980421052600001</v>
      </c>
      <c r="H82" s="54">
        <v>5.7095263157999998</v>
      </c>
      <c r="I82" s="126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98</v>
      </c>
      <c r="B87" s="63">
        <v>23296.649045549999</v>
      </c>
      <c r="C87" s="77" t="str">
        <f>MID(UPPER(TEXT(D87,"mmm")),1,1)</f>
        <v>E</v>
      </c>
      <c r="D87" s="80" t="str">
        <f t="shared" ref="D87:D109" si="1">TEXT(EDATE(D88,-1),"mmmm aaaa")</f>
        <v>enero 2019</v>
      </c>
      <c r="E87" s="81">
        <f>VLOOKUP(D87,A$87:B$122,2,FALSE)</f>
        <v>23296.649045549999</v>
      </c>
    </row>
    <row r="88" spans="1:9">
      <c r="A88" s="53" t="s">
        <v>99</v>
      </c>
      <c r="B88" s="63">
        <v>20154.629677354002</v>
      </c>
      <c r="C88" s="78" t="str">
        <f t="shared" ref="C88:C111" si="2">MID(UPPER(TEXT(D88,"mmm")),1,1)</f>
        <v>F</v>
      </c>
      <c r="D88" s="82" t="str">
        <f t="shared" si="1"/>
        <v>febrero 2019</v>
      </c>
      <c r="E88" s="83">
        <f t="shared" ref="E88:E111" si="3">VLOOKUP(D88,A$87:B$122,2,FALSE)</f>
        <v>20154.629677354002</v>
      </c>
    </row>
    <row r="89" spans="1:9">
      <c r="A89" s="53" t="s">
        <v>101</v>
      </c>
      <c r="B89" s="63">
        <v>20726.895805251999</v>
      </c>
      <c r="C89" s="78" t="str">
        <f t="shared" si="2"/>
        <v>M</v>
      </c>
      <c r="D89" s="82" t="str">
        <f t="shared" si="1"/>
        <v>marzo 2019</v>
      </c>
      <c r="E89" s="83">
        <f t="shared" si="3"/>
        <v>20726.895805251999</v>
      </c>
    </row>
    <row r="90" spans="1:9">
      <c r="A90" s="53" t="s">
        <v>102</v>
      </c>
      <c r="B90" s="63">
        <v>19514.052023056</v>
      </c>
      <c r="C90" s="78" t="str">
        <f t="shared" si="2"/>
        <v>A</v>
      </c>
      <c r="D90" s="82" t="str">
        <f t="shared" si="1"/>
        <v>abril 2019</v>
      </c>
      <c r="E90" s="83">
        <f t="shared" si="3"/>
        <v>19514.052023056</v>
      </c>
    </row>
    <row r="91" spans="1:9">
      <c r="A91" s="53" t="s">
        <v>103</v>
      </c>
      <c r="B91" s="63">
        <v>19899.136009188001</v>
      </c>
      <c r="C91" s="78" t="str">
        <f t="shared" si="2"/>
        <v>M</v>
      </c>
      <c r="D91" s="82" t="str">
        <f t="shared" si="1"/>
        <v>mayo 2019</v>
      </c>
      <c r="E91" s="83">
        <f t="shared" si="3"/>
        <v>19899.136009188001</v>
      </c>
    </row>
    <row r="92" spans="1:9">
      <c r="A92" s="53" t="s">
        <v>104</v>
      </c>
      <c r="B92" s="63">
        <v>19970.835457706002</v>
      </c>
      <c r="C92" s="78" t="str">
        <f t="shared" si="2"/>
        <v>J</v>
      </c>
      <c r="D92" s="82" t="str">
        <f t="shared" si="1"/>
        <v>junio 2019</v>
      </c>
      <c r="E92" s="83">
        <f t="shared" si="3"/>
        <v>19970.835457706002</v>
      </c>
    </row>
    <row r="93" spans="1:9">
      <c r="A93" s="53" t="s">
        <v>121</v>
      </c>
      <c r="B93" s="63">
        <v>22701.204090208001</v>
      </c>
      <c r="C93" s="78" t="str">
        <f t="shared" si="2"/>
        <v>J</v>
      </c>
      <c r="D93" s="82" t="str">
        <f t="shared" si="1"/>
        <v>julio 2019</v>
      </c>
      <c r="E93" s="83">
        <f t="shared" si="3"/>
        <v>22701.204090208001</v>
      </c>
    </row>
    <row r="94" spans="1:9">
      <c r="A94" s="53" t="s">
        <v>123</v>
      </c>
      <c r="B94" s="63">
        <v>21177.253561983998</v>
      </c>
      <c r="C94" s="78" t="str">
        <f t="shared" si="2"/>
        <v>A</v>
      </c>
      <c r="D94" s="82" t="str">
        <f t="shared" si="1"/>
        <v>agosto 2019</v>
      </c>
      <c r="E94" s="83">
        <f t="shared" si="3"/>
        <v>21177.253561983998</v>
      </c>
    </row>
    <row r="95" spans="1:9">
      <c r="A95" s="53" t="s">
        <v>124</v>
      </c>
      <c r="B95" s="63">
        <v>19936.18443252</v>
      </c>
      <c r="C95" s="78" t="str">
        <f t="shared" si="2"/>
        <v>S</v>
      </c>
      <c r="D95" s="82" t="str">
        <f t="shared" si="1"/>
        <v>septiembre 2019</v>
      </c>
      <c r="E95" s="83">
        <f t="shared" si="3"/>
        <v>19936.18443252</v>
      </c>
    </row>
    <row r="96" spans="1:9">
      <c r="A96" s="53" t="s">
        <v>125</v>
      </c>
      <c r="B96" s="63">
        <v>20155.46354927</v>
      </c>
      <c r="C96" s="78" t="str">
        <f t="shared" si="2"/>
        <v>O</v>
      </c>
      <c r="D96" s="82" t="str">
        <f t="shared" si="1"/>
        <v>octubre 2019</v>
      </c>
      <c r="E96" s="83">
        <f t="shared" si="3"/>
        <v>20155.46354927</v>
      </c>
    </row>
    <row r="97" spans="1:5">
      <c r="A97" s="53" t="s">
        <v>126</v>
      </c>
      <c r="B97" s="63">
        <v>20817.226544469999</v>
      </c>
      <c r="C97" s="78" t="str">
        <f t="shared" si="2"/>
        <v>N</v>
      </c>
      <c r="D97" s="82" t="str">
        <f t="shared" si="1"/>
        <v>noviembre 2019</v>
      </c>
      <c r="E97" s="83">
        <f t="shared" si="3"/>
        <v>20817.226544469999</v>
      </c>
    </row>
    <row r="98" spans="1:5">
      <c r="A98" s="53" t="s">
        <v>127</v>
      </c>
      <c r="B98" s="63">
        <v>20907.164036049999</v>
      </c>
      <c r="C98" s="78" t="str">
        <f t="shared" si="2"/>
        <v>D</v>
      </c>
      <c r="D98" s="82" t="str">
        <f t="shared" si="1"/>
        <v>diciembre 2019</v>
      </c>
      <c r="E98" s="83">
        <f t="shared" si="3"/>
        <v>20907.164036049999</v>
      </c>
    </row>
    <row r="99" spans="1:5">
      <c r="A99" s="53" t="s">
        <v>128</v>
      </c>
      <c r="B99" s="63">
        <v>22577.217376982</v>
      </c>
      <c r="C99" s="78" t="str">
        <f t="shared" si="2"/>
        <v>E</v>
      </c>
      <c r="D99" s="82" t="str">
        <f t="shared" si="1"/>
        <v>enero 2020</v>
      </c>
      <c r="E99" s="83">
        <f t="shared" si="3"/>
        <v>22577.217376982</v>
      </c>
    </row>
    <row r="100" spans="1:5">
      <c r="A100" s="53" t="s">
        <v>131</v>
      </c>
      <c r="B100" s="63">
        <v>19840.085661852001</v>
      </c>
      <c r="C100" s="78" t="str">
        <f t="shared" si="2"/>
        <v>F</v>
      </c>
      <c r="D100" s="82" t="str">
        <f t="shared" si="1"/>
        <v>febrero 2020</v>
      </c>
      <c r="E100" s="83">
        <f t="shared" si="3"/>
        <v>19840.085661852001</v>
      </c>
    </row>
    <row r="101" spans="1:5">
      <c r="A101" s="53" t="s">
        <v>133</v>
      </c>
      <c r="B101" s="63">
        <v>19804.184770357999</v>
      </c>
      <c r="C101" s="78" t="str">
        <f t="shared" si="2"/>
        <v>M</v>
      </c>
      <c r="D101" s="82" t="str">
        <f t="shared" si="1"/>
        <v>marzo 2020</v>
      </c>
      <c r="E101" s="83">
        <f t="shared" si="3"/>
        <v>19804.184770357999</v>
      </c>
    </row>
    <row r="102" spans="1:5">
      <c r="A102" s="53" t="s">
        <v>135</v>
      </c>
      <c r="B102" s="63">
        <v>16158.814860384</v>
      </c>
      <c r="C102" s="78" t="str">
        <f t="shared" si="2"/>
        <v>A</v>
      </c>
      <c r="D102" s="82" t="str">
        <f t="shared" si="1"/>
        <v>abril 2020</v>
      </c>
      <c r="E102" s="83">
        <f t="shared" si="3"/>
        <v>16158.814860384</v>
      </c>
    </row>
    <row r="103" spans="1:5">
      <c r="A103" s="53" t="s">
        <v>137</v>
      </c>
      <c r="B103" s="63">
        <v>17362.423732903</v>
      </c>
      <c r="C103" s="78" t="str">
        <f t="shared" si="2"/>
        <v>M</v>
      </c>
      <c r="D103" s="82" t="str">
        <f t="shared" si="1"/>
        <v>mayo 2020</v>
      </c>
      <c r="E103" s="83">
        <f t="shared" si="3"/>
        <v>17362.423732903</v>
      </c>
    </row>
    <row r="104" spans="1:5">
      <c r="A104" s="53" t="s">
        <v>139</v>
      </c>
      <c r="B104" s="63">
        <v>18353.266600046001</v>
      </c>
      <c r="C104" s="78" t="str">
        <f t="shared" si="2"/>
        <v>J</v>
      </c>
      <c r="D104" s="82" t="str">
        <f t="shared" si="1"/>
        <v>junio 2020</v>
      </c>
      <c r="E104" s="83">
        <f t="shared" si="3"/>
        <v>18353.266600046001</v>
      </c>
    </row>
    <row r="105" spans="1:5">
      <c r="A105" s="53" t="s">
        <v>141</v>
      </c>
      <c r="B105" s="63">
        <v>21941.099715193999</v>
      </c>
      <c r="C105" s="78" t="str">
        <f t="shared" si="2"/>
        <v>J</v>
      </c>
      <c r="D105" s="82" t="str">
        <f t="shared" si="1"/>
        <v>julio 2020</v>
      </c>
      <c r="E105" s="83">
        <f t="shared" si="3"/>
        <v>21941.099715193999</v>
      </c>
    </row>
    <row r="106" spans="1:5">
      <c r="A106" s="53" t="s">
        <v>143</v>
      </c>
      <c r="B106" s="63">
        <v>20739.942271404001</v>
      </c>
      <c r="C106" s="78" t="str">
        <f t="shared" si="2"/>
        <v>A</v>
      </c>
      <c r="D106" s="82" t="str">
        <f t="shared" si="1"/>
        <v>agosto 2020</v>
      </c>
      <c r="E106" s="83">
        <f t="shared" si="3"/>
        <v>20739.942271404001</v>
      </c>
    </row>
    <row r="107" spans="1:5">
      <c r="A107" s="53" t="s">
        <v>146</v>
      </c>
      <c r="B107" s="63">
        <v>19375.491099671999</v>
      </c>
      <c r="C107" s="78" t="str">
        <f t="shared" si="2"/>
        <v>S</v>
      </c>
      <c r="D107" s="82" t="str">
        <f t="shared" si="1"/>
        <v>septiembre 2020</v>
      </c>
      <c r="E107" s="83">
        <f t="shared" si="3"/>
        <v>19375.491099671999</v>
      </c>
    </row>
    <row r="108" spans="1:5">
      <c r="A108" s="53" t="s">
        <v>148</v>
      </c>
      <c r="B108" s="63">
        <v>19586.359679091998</v>
      </c>
      <c r="C108" s="78" t="str">
        <f t="shared" si="2"/>
        <v>O</v>
      </c>
      <c r="D108" s="82" t="str">
        <f t="shared" si="1"/>
        <v>octubre 2020</v>
      </c>
      <c r="E108" s="83">
        <f t="shared" si="3"/>
        <v>19586.359679091998</v>
      </c>
    </row>
    <row r="109" spans="1:5">
      <c r="A109" s="53" t="s">
        <v>150</v>
      </c>
      <c r="B109" s="63">
        <v>19585.897864158</v>
      </c>
      <c r="C109" s="78" t="str">
        <f t="shared" si="2"/>
        <v>N</v>
      </c>
      <c r="D109" s="82" t="str">
        <f t="shared" si="1"/>
        <v>noviembre 2020</v>
      </c>
      <c r="E109" s="83">
        <f t="shared" si="3"/>
        <v>19585.897864158</v>
      </c>
    </row>
    <row r="110" spans="1:5">
      <c r="A110" s="53" t="s">
        <v>152</v>
      </c>
      <c r="B110" s="63">
        <v>21200.287010446002</v>
      </c>
      <c r="C110" s="78" t="str">
        <f t="shared" si="2"/>
        <v>D</v>
      </c>
      <c r="D110" s="82" t="str">
        <f>TEXT(EDATE(D111,-1),"mmmm aaaa")</f>
        <v>diciembre 2020</v>
      </c>
      <c r="E110" s="83">
        <f t="shared" si="3"/>
        <v>21200.287010446002</v>
      </c>
    </row>
    <row r="111" spans="1:5" ht="15" thickBot="1">
      <c r="A111" s="53" t="s">
        <v>154</v>
      </c>
      <c r="B111" s="63">
        <v>22705.774442589998</v>
      </c>
      <c r="C111" s="79" t="str">
        <f t="shared" si="2"/>
        <v>E</v>
      </c>
      <c r="D111" s="84" t="str">
        <f>A2</f>
        <v>Enero 2021</v>
      </c>
      <c r="E111" s="85">
        <f t="shared" si="3"/>
        <v>22705.774442589998</v>
      </c>
    </row>
    <row r="112" spans="1:5">
      <c r="A112" s="53"/>
      <c r="B112" s="63"/>
    </row>
    <row r="113" spans="1:4">
      <c r="A113"/>
      <c r="B113"/>
    </row>
    <row r="114" spans="1:4">
      <c r="A114"/>
      <c r="B114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1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159</v>
      </c>
      <c r="B129" s="62">
        <v>29030.973000000002</v>
      </c>
      <c r="C129" s="55">
        <v>1</v>
      </c>
      <c r="D129" s="62">
        <v>573.15640280800005</v>
      </c>
      <c r="E129" s="88">
        <f>MAX(D129:D159)</f>
        <v>833.35228400000005</v>
      </c>
    </row>
    <row r="130" spans="1:5">
      <c r="A130" s="53" t="s">
        <v>160</v>
      </c>
      <c r="B130" s="62">
        <v>33105.853999999999</v>
      </c>
      <c r="C130" s="55">
        <v>2</v>
      </c>
      <c r="D130" s="62">
        <v>641.98368900000003</v>
      </c>
    </row>
    <row r="131" spans="1:5">
      <c r="A131" s="53" t="s">
        <v>161</v>
      </c>
      <c r="B131" s="62">
        <v>33302.43</v>
      </c>
      <c r="C131" s="55">
        <v>3</v>
      </c>
      <c r="D131" s="62">
        <v>646.90484623999998</v>
      </c>
    </row>
    <row r="132" spans="1:5">
      <c r="A132" s="53" t="s">
        <v>162</v>
      </c>
      <c r="B132" s="62">
        <v>37631.775999999998</v>
      </c>
      <c r="C132" s="55">
        <v>4</v>
      </c>
      <c r="D132" s="62">
        <v>753.08657100000005</v>
      </c>
    </row>
    <row r="133" spans="1:5">
      <c r="A133" s="53" t="s">
        <v>163</v>
      </c>
      <c r="B133" s="62">
        <v>37088.631000000001</v>
      </c>
      <c r="C133" s="55">
        <v>5</v>
      </c>
      <c r="D133" s="62">
        <v>765.93561599999998</v>
      </c>
    </row>
    <row r="134" spans="1:5">
      <c r="A134" s="53" t="s">
        <v>164</v>
      </c>
      <c r="B134" s="62">
        <v>33176.108</v>
      </c>
      <c r="C134" s="55">
        <v>6</v>
      </c>
      <c r="D134" s="62">
        <v>663.316102</v>
      </c>
    </row>
    <row r="135" spans="1:5">
      <c r="A135" s="53" t="s">
        <v>165</v>
      </c>
      <c r="B135" s="62">
        <v>41004.591999999997</v>
      </c>
      <c r="C135" s="55">
        <v>7</v>
      </c>
      <c r="D135" s="62">
        <v>812.86983199999997</v>
      </c>
    </row>
    <row r="136" spans="1:5">
      <c r="A136" s="53" t="s">
        <v>166</v>
      </c>
      <c r="B136" s="62">
        <v>41428.226000000002</v>
      </c>
      <c r="C136" s="55">
        <v>8</v>
      </c>
      <c r="D136" s="62">
        <v>829.91691600000001</v>
      </c>
    </row>
    <row r="137" spans="1:5">
      <c r="A137" s="53" t="s">
        <v>167</v>
      </c>
      <c r="B137" s="62">
        <v>35529.275999999998</v>
      </c>
      <c r="C137" s="55">
        <v>9</v>
      </c>
      <c r="D137" s="62">
        <v>733.89289352000003</v>
      </c>
    </row>
    <row r="138" spans="1:5">
      <c r="A138" s="53" t="s">
        <v>168</v>
      </c>
      <c r="B138" s="62">
        <v>35503.665000000001</v>
      </c>
      <c r="C138" s="55">
        <v>10</v>
      </c>
      <c r="D138" s="62">
        <v>697.82257510800002</v>
      </c>
    </row>
    <row r="139" spans="1:5">
      <c r="A139" s="53" t="s">
        <v>169</v>
      </c>
      <c r="B139" s="62">
        <v>40475.851999999999</v>
      </c>
      <c r="C139" s="55">
        <v>11</v>
      </c>
      <c r="D139" s="62">
        <v>809.57417655999996</v>
      </c>
    </row>
    <row r="140" spans="1:5">
      <c r="A140" s="53" t="s">
        <v>170</v>
      </c>
      <c r="B140" s="62">
        <v>41101.707000000002</v>
      </c>
      <c r="C140" s="55">
        <v>12</v>
      </c>
      <c r="D140" s="62">
        <v>833.35228400000005</v>
      </c>
    </row>
    <row r="141" spans="1:5">
      <c r="A141" s="53" t="s">
        <v>171</v>
      </c>
      <c r="B141" s="62">
        <v>40676.582000000002</v>
      </c>
      <c r="C141" s="55">
        <v>13</v>
      </c>
      <c r="D141" s="62">
        <v>833.15441480000004</v>
      </c>
    </row>
    <row r="142" spans="1:5">
      <c r="A142" s="53" t="s">
        <v>172</v>
      </c>
      <c r="B142" s="62">
        <v>40623.349000000002</v>
      </c>
      <c r="C142" s="55">
        <v>14</v>
      </c>
      <c r="D142" s="62">
        <v>831.89578405600002</v>
      </c>
    </row>
    <row r="143" spans="1:5">
      <c r="A143" s="53" t="s">
        <v>173</v>
      </c>
      <c r="B143" s="62">
        <v>39211.690999999999</v>
      </c>
      <c r="C143" s="55">
        <v>15</v>
      </c>
      <c r="D143" s="62">
        <v>818.87721587199997</v>
      </c>
    </row>
    <row r="144" spans="1:5">
      <c r="A144" s="53" t="s">
        <v>174</v>
      </c>
      <c r="B144" s="62">
        <v>34980.951000000001</v>
      </c>
      <c r="C144" s="55">
        <v>16</v>
      </c>
      <c r="D144" s="62">
        <v>727.322829824</v>
      </c>
    </row>
    <row r="145" spans="1:5">
      <c r="A145" s="53" t="s">
        <v>175</v>
      </c>
      <c r="B145" s="62">
        <v>34408.504999999997</v>
      </c>
      <c r="C145" s="55">
        <v>17</v>
      </c>
      <c r="D145" s="62">
        <v>673.65361912000003</v>
      </c>
    </row>
    <row r="146" spans="1:5">
      <c r="A146" s="53" t="s">
        <v>176</v>
      </c>
      <c r="B146" s="62">
        <v>38759.853999999999</v>
      </c>
      <c r="C146" s="55">
        <v>18</v>
      </c>
      <c r="D146" s="62">
        <v>788.16879052000002</v>
      </c>
    </row>
    <row r="147" spans="1:5">
      <c r="A147" s="53" t="s">
        <v>177</v>
      </c>
      <c r="B147" s="62">
        <v>39275.101999999999</v>
      </c>
      <c r="C147" s="55">
        <v>19</v>
      </c>
      <c r="D147" s="62">
        <v>806.27704800000004</v>
      </c>
    </row>
    <row r="148" spans="1:5">
      <c r="A148" s="53" t="s">
        <v>178</v>
      </c>
      <c r="B148" s="62">
        <v>39369.968000000001</v>
      </c>
      <c r="C148" s="55">
        <v>20</v>
      </c>
      <c r="D148" s="62">
        <v>810.397247096</v>
      </c>
    </row>
    <row r="149" spans="1:5">
      <c r="A149" s="53" t="s">
        <v>179</v>
      </c>
      <c r="B149" s="62">
        <v>37005.127999999997</v>
      </c>
      <c r="C149" s="55">
        <v>21</v>
      </c>
      <c r="D149" s="62">
        <v>778.29184728400003</v>
      </c>
    </row>
    <row r="150" spans="1:5">
      <c r="A150" s="53" t="s">
        <v>180</v>
      </c>
      <c r="B150" s="62">
        <v>35826.453000000001</v>
      </c>
      <c r="C150" s="55">
        <v>22</v>
      </c>
      <c r="D150" s="62">
        <v>755.61459353199996</v>
      </c>
    </row>
    <row r="151" spans="1:5">
      <c r="A151" s="53" t="s">
        <v>181</v>
      </c>
      <c r="B151" s="62">
        <v>32292.356319999999</v>
      </c>
      <c r="C151" s="55">
        <v>23</v>
      </c>
      <c r="D151" s="62">
        <v>682.90233332000003</v>
      </c>
    </row>
    <row r="152" spans="1:5">
      <c r="A152" s="53" t="s">
        <v>182</v>
      </c>
      <c r="B152" s="62">
        <v>31034.073</v>
      </c>
      <c r="C152" s="55">
        <v>24</v>
      </c>
      <c r="D152" s="62">
        <v>620.66575440999998</v>
      </c>
    </row>
    <row r="153" spans="1:5">
      <c r="A153" s="53" t="s">
        <v>183</v>
      </c>
      <c r="B153" s="62">
        <v>36000.959999999999</v>
      </c>
      <c r="C153" s="55">
        <v>25</v>
      </c>
      <c r="D153" s="62">
        <v>737.38058258599995</v>
      </c>
    </row>
    <row r="154" spans="1:5">
      <c r="A154" s="53" t="s">
        <v>184</v>
      </c>
      <c r="B154" s="62">
        <v>34879.417000000001</v>
      </c>
      <c r="C154" s="55">
        <v>26</v>
      </c>
      <c r="D154" s="62">
        <v>733.23675908799999</v>
      </c>
    </row>
    <row r="155" spans="1:5">
      <c r="A155" s="53" t="s">
        <v>185</v>
      </c>
      <c r="B155" s="62">
        <v>34060.775999999998</v>
      </c>
      <c r="C155" s="55">
        <v>27</v>
      </c>
      <c r="D155" s="62">
        <v>715.06037910800001</v>
      </c>
    </row>
    <row r="156" spans="1:5">
      <c r="A156" s="53" t="s">
        <v>186</v>
      </c>
      <c r="B156" s="62">
        <v>33828.258000000002</v>
      </c>
      <c r="C156" s="55">
        <v>28</v>
      </c>
      <c r="D156" s="62">
        <v>706.04531801799999</v>
      </c>
    </row>
    <row r="157" spans="1:5">
      <c r="A157" s="53" t="s">
        <v>187</v>
      </c>
      <c r="B157" s="62">
        <v>32542.300999999999</v>
      </c>
      <c r="C157" s="55">
        <v>29</v>
      </c>
      <c r="D157" s="62">
        <v>694.548382328</v>
      </c>
      <c r="E157"/>
    </row>
    <row r="158" spans="1:5">
      <c r="A158" s="53" t="s">
        <v>188</v>
      </c>
      <c r="B158" s="62">
        <v>29966.18</v>
      </c>
      <c r="C158" s="55">
        <v>30</v>
      </c>
      <c r="D158" s="62">
        <v>634.83743520799999</v>
      </c>
      <c r="E158"/>
    </row>
    <row r="159" spans="1:5">
      <c r="A159" s="53" t="s">
        <v>155</v>
      </c>
      <c r="B159" s="62">
        <v>29754.535</v>
      </c>
      <c r="C159" s="55">
        <v>31</v>
      </c>
      <c r="D159" s="62">
        <v>595.63220418399999</v>
      </c>
      <c r="E159"/>
    </row>
    <row r="160" spans="1:5">
      <c r="A160"/>
      <c r="C160"/>
      <c r="D160" s="89">
        <v>820</v>
      </c>
      <c r="E160" s="119">
        <f>(MAX(D129:D159)/D160-1)*100</f>
        <v>1.628327317073186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66</v>
      </c>
      <c r="B163" s="139" t="s">
        <v>13</v>
      </c>
      <c r="C163" s="140"/>
      <c r="D163"/>
      <c r="E163" s="90"/>
    </row>
    <row r="164" spans="1:5">
      <c r="A164" s="51" t="s">
        <v>54</v>
      </c>
      <c r="B164" s="131" t="s">
        <v>64</v>
      </c>
      <c r="C164" s="131" t="s">
        <v>65</v>
      </c>
      <c r="D164"/>
      <c r="E164" s="90"/>
    </row>
    <row r="165" spans="1:5">
      <c r="A165" s="51" t="s">
        <v>52</v>
      </c>
      <c r="B165" s="52"/>
      <c r="C165" s="52"/>
      <c r="D165"/>
      <c r="E165" s="90"/>
    </row>
    <row r="166" spans="1:5">
      <c r="A166" s="53" t="s">
        <v>154</v>
      </c>
      <c r="B166" s="63">
        <v>42225</v>
      </c>
      <c r="C166" s="121" t="s">
        <v>194</v>
      </c>
      <c r="D166" s="89">
        <v>40423</v>
      </c>
      <c r="E166" s="119">
        <f>(B166/D166-1)*100</f>
        <v>4.4578581500630765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1" t="s">
        <v>64</v>
      </c>
      <c r="C170" s="131" t="s">
        <v>65</v>
      </c>
      <c r="D170" s="131" t="s">
        <v>64</v>
      </c>
      <c r="E170" s="131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2019</v>
      </c>
      <c r="B172" s="63">
        <v>40455</v>
      </c>
      <c r="C172" s="121" t="s">
        <v>100</v>
      </c>
      <c r="D172" s="63">
        <v>40021</v>
      </c>
      <c r="E172" s="121" t="s">
        <v>122</v>
      </c>
    </row>
    <row r="173" spans="1:5">
      <c r="A173" s="55">
        <v>2020</v>
      </c>
      <c r="B173" s="63">
        <v>40423</v>
      </c>
      <c r="C173" s="121" t="s">
        <v>130</v>
      </c>
      <c r="D173" s="63">
        <v>38972</v>
      </c>
      <c r="E173" s="121" t="s">
        <v>144</v>
      </c>
    </row>
    <row r="174" spans="1:5">
      <c r="A174" s="55">
        <v>2021</v>
      </c>
      <c r="B174" s="63">
        <v>42225</v>
      </c>
      <c r="C174" s="121" t="s">
        <v>194</v>
      </c>
      <c r="D174" s="63"/>
      <c r="E174" s="133"/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1" t="s">
        <v>64</v>
      </c>
      <c r="C178" s="131" t="s">
        <v>65</v>
      </c>
      <c r="D178" s="131" t="s">
        <v>64</v>
      </c>
      <c r="E178" s="131" t="s">
        <v>65</v>
      </c>
    </row>
    <row r="179" spans="1:6">
      <c r="A179" s="64"/>
      <c r="B179" s="63">
        <v>45450</v>
      </c>
      <c r="C179" s="121" t="s">
        <v>68</v>
      </c>
      <c r="D179" s="63">
        <v>41318</v>
      </c>
      <c r="E179" s="121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70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2020</v>
      </c>
      <c r="B185" s="70">
        <f>D173</f>
        <v>38972</v>
      </c>
      <c r="C185" s="70">
        <f>B173</f>
        <v>40423</v>
      </c>
      <c r="D185" s="71" t="str">
        <f>MID(Dat_01!E173,1,2)+0&amp;" "&amp;TEXT(DATE(MID(Dat_01!E173,7,4),MID(Dat_01!E173,4,2),MID(Dat_01!E173,1,2)),"mmmm")&amp;" ("&amp;MID(Dat_01!E173,12,16)&amp;" h)"</f>
        <v>30 julio (13:54 h)</v>
      </c>
      <c r="E185" s="71" t="str">
        <f>MID(Dat_01!C173,1,2)+0&amp;" "&amp;TEXT(DATE(MID(Dat_01!C173,7,4),MID(Dat_01!C173,4,2),MID(Dat_01!C173,1,2)),"mmmm")&amp;" ("&amp;MID(Dat_01!C173,12,16)&amp;" h)"</f>
        <v>20 enero (20:22 h)</v>
      </c>
    </row>
    <row r="186" spans="1:6">
      <c r="A186" s="72">
        <f>A174</f>
        <v>2021</v>
      </c>
      <c r="B186" s="70"/>
      <c r="C186" s="70">
        <f>B174</f>
        <v>42225</v>
      </c>
      <c r="D186" s="71"/>
      <c r="E186" s="71" t="str">
        <f>MID(Dat_01!C174,1,2)+0&amp;" "&amp;TEXT(DATE(MID(Dat_01!C174,7,4),MID(Dat_01!C174,4,2),MID(Dat_01!C174,1,2)),"mmmm")&amp;" ("&amp;MID(Dat_01!C174,12,16)&amp;" h)"</f>
        <v>8 enero (14:05 h)</v>
      </c>
    </row>
    <row r="187" spans="1:6">
      <c r="A187" s="73" t="str">
        <f>LOWER(MID(A166,1,3))&amp;"-"&amp;MID(A174,3,2)</f>
        <v>ene-21</v>
      </c>
      <c r="B187" s="74" t="str">
        <f>IF(B163="Invierno","",B166)</f>
        <v/>
      </c>
      <c r="C187" s="74">
        <f>IF(B163="Invierno",B166,"")</f>
        <v>42225</v>
      </c>
      <c r="D187" s="75" t="str">
        <f>IF(B187="","",MID(Dat_01!C166,1,2)+0&amp;" "&amp;TEXT(DATE(MID(Dat_01!C166,7,4),MID(Dat_01!C166,4,2),MID(Dat_01!C166,1,2)),"mmmm")&amp;" ("&amp;MID(Dat_01!C166,12,16)&amp;" h)")</f>
        <v/>
      </c>
      <c r="E187" s="75" t="str">
        <f>IF(C187="","",MID(Dat_01!C166,1,2)+0&amp;" "&amp;TEXT(DATE(MID(Dat_01!C166,7,4),MID(Dat_01!C166,4,2),MID(Dat_01!C166,1,2)),"mmmm")&amp;" ("&amp;MID(Dat_01!C166,12,16)&amp;" h)")</f>
        <v>8 enero (14:05 h)</v>
      </c>
    </row>
    <row r="188" spans="1:6" ht="15">
      <c r="E188" s="125" t="str">
        <f>CONCATENATE(MID(E187,1,FIND(" ",E187)+3)," ",MID(E187,FIND("(",E187)+1,7))</f>
        <v>8 ene 14:05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2021-02-09T16:15:06Z</dcterms:modified>
</cp:coreProperties>
</file>