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DIC\INF_ELABORADA\"/>
    </mc:Choice>
  </mc:AlternateContent>
  <xr:revisionPtr revIDLastSave="0" documentId="13_ncr:1_{3B11A41D-8B4A-4931-BA39-D8A60408B742}" xr6:coauthVersionLast="46" xr6:coauthVersionMax="46" xr10:uidLastSave="{00000000-0000-0000-0000-000000000000}"/>
  <bookViews>
    <workbookView xWindow="-28920" yWindow="1005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37" i="16"/>
  <c r="C37" i="16"/>
  <c r="D37" i="16"/>
  <c r="E37" i="16"/>
  <c r="F37" i="16"/>
  <c r="G37" i="16"/>
  <c r="H37" i="16"/>
  <c r="H109" i="16" l="1"/>
  <c r="E166" i="10"/>
  <c r="E129" i="10"/>
  <c r="B187" i="10" l="1"/>
  <c r="D186" i="10" l="1"/>
  <c r="F108" i="16" s="1"/>
  <c r="B186" i="10"/>
  <c r="D187" i="10"/>
  <c r="B185" i="10"/>
  <c r="B35" i="16" l="1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D185" i="10" l="1"/>
  <c r="C186" i="10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E188" i="10" l="1"/>
  <c r="G109" i="16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<sst xmlns="http://schemas.openxmlformats.org/spreadsheetml/2006/main" count="345" uniqueCount="213">
  <si>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</si>
  <si>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</si>
  <si>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</si>
  <si>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</si>
  <si>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</si>
  <si>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</si>
  <si>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</si>
  <si>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</si>
  <si>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</si>
  <si>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</si>
  <si>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</si>
  <si>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</si>
  <si>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</si>
  <si>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</si>
  <si>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</si>
  <si>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</si>
  <si>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</si>
  <si>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</si>
  <si>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</si>
  <si>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</si>
  <si>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</si>
  <si>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</si>
  <si>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</si>
  <si>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</si>
  <si>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</si>
  <si>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</si>
  <si>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</si>
  <si>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</si>
  <si>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</si>
  <si>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</si>
  <si>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</si>
  <si>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</si>
  <si>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</si>
  <si>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</si>
  <si>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</si>
  <si>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</si>
  <si>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</si>
  <si>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</si>
  <si>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</si>
  <si>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</si>
  <si>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</si>
  <si>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</si>
  <si>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</si>
  <si>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</si>
  <si>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</si>
  <si>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</si>
  <si>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</si>
  <si>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</si>
  <si>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</si>
  <si>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</si>
  <si>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</si>
  <si>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</si>
  <si>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</si>
  <si>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</si>
  <si>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</si>
  <si>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</si>
  <si>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</si>
  <si>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</si>
  <si>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</si>
  <si>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</si>
  <si>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</si>
  <si>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</si>
  <si>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</si>
  <si>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</si>
  <si>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</si>
  <si>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</si>
  <si>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</si>
  <si>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</si>
  <si>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</si>
  <si>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</si>
  <si>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</si>
  <si>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</si>
  <si>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</si>
  <si>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</si>
  <si>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</si>
  <si>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</si>
  <si>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</si>
  <si>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</si>
  <si>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</si>
  <si>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</si>
  <si>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</si>
  <si>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</si>
  <si>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</si>
  <si>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</si>
  <si>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</si>
  <si>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</si>
  <si>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</si>
  <si>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</si>
  <si>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</si>
  <si>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</si>
  <si>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</si>
  <si>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</si>
  <si>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</si>
  <si>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</si>
  <si>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</si>
  <si>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</si>
  <si>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</si>
  <si>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</si>
  <si>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</si>
  <si>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</si>
  <si>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</si>
  <si>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</si>
  <si>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</si>
  <si>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</si>
  <si>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</si>
  <si>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</si>
  <si>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</si>
  <si>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</si>
  <si>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</si>
  <si>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</si>
  <si>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</si>
  <si>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</si>
  <si>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</si>
  <si>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</si>
  <si>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</si>
  <si>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</si>
  <si>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</si>
  <si>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</si>
  <si>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</si>
  <si>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</si>
  <si>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</si>
  <si>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</si>
  <si>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</si>
  <si>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</si>
  <si>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</si>
  <si>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</si>
  <si>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</si>
  <si>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</si>
  <si>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</si>
  <si>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</si>
  <si>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</si>
  <si>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</si>
  <si>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</si>
  <si>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</si>
  <si>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</si>
  <si>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</si>
  <si>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</si>
  <si>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</si>
  <si>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</si>
  <si>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</si>
  <si>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</si>
  <si>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</si>
  <si>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31/12/2020</t>
  </si>
  <si>
    <t>Enero 2021</t>
  </si>
  <si>
    <t>31/01/2021</t>
  </si>
  <si>
    <t>Febrero 2021</t>
  </si>
  <si>
    <t>08/01/2021 14:05</t>
  </si>
  <si>
    <t>28/02/2021</t>
  </si>
  <si>
    <t>Marzo 2021</t>
  </si>
  <si>
    <t>31/03/2021</t>
  </si>
  <si>
    <t>Abril 2021</t>
  </si>
  <si>
    <t>30/04/2021</t>
  </si>
  <si>
    <t>Mayo 2021</t>
  </si>
  <si>
    <t>31/05/2021</t>
  </si>
  <si>
    <t>Junio 2021</t>
  </si>
  <si>
    <t>30/06/2021</t>
  </si>
  <si>
    <t>Julio 2021</t>
  </si>
  <si>
    <t>31/07/2021</t>
  </si>
  <si>
    <t>22/07/2021 14:43</t>
  </si>
  <si>
    <t>Agosto 2021</t>
  </si>
  <si>
    <t>31/08/2021</t>
  </si>
  <si>
    <t>Septiembre 2021</t>
  </si>
  <si>
    <t>30/09/2021</t>
  </si>
  <si>
    <t>Octubre 2021</t>
  </si>
  <si>
    <t>31/10/2021</t>
  </si>
  <si>
    <t>Noviembre 2021</t>
  </si>
  <si>
    <t>30/11/2021</t>
  </si>
  <si>
    <t>Diciembre 2021</t>
  </si>
  <si>
    <t>31/12/2021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</si>
  <si>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ut="01/12/2022 08:39:08" si="2.00000001e24ba88cffce05db2a9d0243c8ba24e477923f35937c8f89d9c313a34fdbe6377eda6bf444bb2440c6df7d82b756b74ccf11baa415ef5ca1e6d4cd756b43e2e3f578fa71fef0c0388187fdc099fa2bda28d2debc91ccb7a68033b77dad3100856c88f86dab901983731fdb9281b5501800c71425d935a936de8836f8aac3d65daa14c24e38de6b3e851410dc97f95dc176829f6bcf4bbbbde2d65d0e4574.p.3082.0.1.Europe/Madrid.upriv*_1*_pidn2*_21*_session*-lat*_1.00000001d059862ba15bfec236728d18e0c665ecbc6025e01df2eb7066ade4aaabd5bd0fcd7498ceccaf24aea82b162a48efb0b801a5832e.00000001b22048000d7f7db7588d656f66ceb124bc6025e07213370b881bcab6c42083e42e9c700222d96a26612773b716e73137a0e4616e.0.1.1.BDEbi.D066E1C611E6257C10D00080EF253B44.0-3082.1.1_-0.1.0_-3082.1.1_5.5.0.*0.000000012e3a5f6f62943b9000aee513e1aae717c911585ac71121adb4b153dabba259b1b4bcd99a.0.23.11*.2*.0400*.31152J.e.000000013b964760826a87f2e145b2f71ff5ad25c911585ac46af2164c705b82deea179333ba2344.0.10*.131*.122*.122.0.0" msgID="18014A9511EC7383B5F20080EFB57F58"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</si>
  <si>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ut="01/12/2022 09:06:01" si="2.00000001e24ba88cffce05db2a9d0243c8ba24e477923f35937c8f89d9c313a34fdbe6377eda6bf444bb2440c6df7d82b756b74ccf11baa415ef5ca1e6d4cd756b43e2e3f578fa71fef0c0388187fdc099fa2bda28d2debc91ccb7a68033b77dad3100856c88f86dab901983731fdb9281b5501800c71425d935a936de8836f8aac3d65daa14c24e38de6b3e851410dc97f95dc176829f6bcf4bbbbde2d65d0e4574.p.3082.0.1.Europe/Madrid.upriv*_1*_pidn2*_21*_session*-lat*_1.00000001d059862ba15bfec236728d18e0c665ecbc6025e01df2eb7066ade4aaabd5bd0fcd7498ceccaf24aea82b162a48efb0b801a5832e.00000001b22048000d7f7db7588d656f66ceb124bc6025e07213370b881bcab6c42083e42e9c700222d96a26612773b716e73137a0e4616e.0.1.1.BDEbi.D066E1C611E6257C10D00080EF253B44.0-3082.1.1_-0.1.0_-3082.1.1_5.5.0.*0.000000012e3a5f6f62943b9000aee513e1aae717c911585ac71121adb4b153dabba259b1b4bcd99a.0.23.11*.2*.0400*.31152J.e.000000013b964760826a87f2e145b2f71ff5ad25c911585ac46af2164c705b82deea179333ba2344.0.10*.131*.122*.122.0.0" msgID="26FB669C11EC7383B5F20080EF851F57"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nrr="1198" nrc="489"&gt;&lt;pg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</si>
  <si>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ut="01/12/2022 09:12:54" si="2.00000001e24ba88cffce05db2a9d0243c8ba24e477923f35937c8f89d9c313a34fdbe6377eda6bf444bb2440c6df7d82b756b74ccf11baa415ef5ca1e6d4cd756b43e2e3f578fa71fef0c0388187fdc099fa2bda28d2debc91ccb7a68033b77dad3100856c88f86dab901983731fdb9281b5501800c71425d935a936de8836f8aac3d65daa14c24e38de6b3e851410dc97f95dc176829f6bcf4bbbbde2d65d0e4574.p.3082.0.1.Europe/Madrid.upriv*_1*_pidn2*_21*_session*-lat*_1.00000001d059862ba15bfec236728d18e0c665ecbc6025e01df2eb7066ade4aaabd5bd0fcd7498ceccaf24aea82b162a48efb0b801a5832e.00000001b22048000d7f7db7588d656f66ceb124bc6025e07213370b881bcab6c42083e42e9c700222d96a26612773b716e73137a0e4616e.0.1.1.BDEbi.D066E1C611E6257C10D00080EF253B44.0-3082.1.1_-0.1.0_-3082.1.1_5.5.0.*0.000000012e3a5f6f62943b9000aee513e1aae717c911585ac71121adb4b153dabba259b1b4bcd99a.0.23.11*.2*.0400*.31152J.e.000000013b964760826a87f2e145b2f71ff5ad25c911585ac46af2164c705b82deea179333ba2344.0.10*.131*.122*.122.0.0" msgID="BBA5B79E11EC7387B5F20080EF153F56"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nrr="458" nrc="456"&gt;&lt;pg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</si>
  <si>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</si>
  <si>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</si>
  <si>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</si>
  <si>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</si>
  <si>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</si>
  <si>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</si>
  <si>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</si>
  <si>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</si>
  <si>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</si>
  <si>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</si>
  <si>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</si>
  <si>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</si>
  <si>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</si>
  <si>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</si>
  <si>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</si>
  <si>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</si>
  <si>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</si>
  <si>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</si>
  <si>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</si>
  <si>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</si>
  <si>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</si>
  <si>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</si>
  <si>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</si>
  <si>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</si>
  <si>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</si>
  <si>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</si>
  <si>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</si>
  <si>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</si>
  <si>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</si>
  <si>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</si>
  <si>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ut="01/12/2022 09:13:31" si="2.00000001e24ba88cffce05db2a9d0243c8ba24e477923f35937c8f89d9c313a34fdbe6377eda6bf444bb2440c6df7d82b756b74ccf11baa415ef5ca1e6d4cd756b43e2e3f578fa71fef0c0388187fdc099fa2bda28d2debc91ccb7a68033b77dad3100856c88f86dab901983731fdb9281b5501800c71425d935a936de8836f8aac3d65daa14c24e38de6b3e851410dc97f95dc176829f6bcf4bbbbde2d65d0e4574.p.3082.0.1.Europe/Madrid.upriv*_1*_pidn2*_21*_session*-lat*_1.00000001d059862ba15bfec236728d18e0c665ecbc6025e01df2eb7066ade4aaabd5bd0fcd7498ceccaf24aea82b162a48efb0b801a5832e.00000001b22048000d7f7db7588d656f66ceb124bc6025e07213370b881bcab6c42083e42e9c700222d96a26612773b716e73137a0e4616e.0.1.1.BDEbi.D066E1C611E6257C10D00080EF253B44.0-3082.1.1_-0.1.0_-3082.1.1_5.5.0.*0.000000012e3a5f6f62943b9000aee513e1aae717c911585ac71121adb4b153dabba259b1b4bcd99a.0.23.11*.2*.0400*.31152J.e.000000013b964760826a87f2e145b2f71ff5ad25c911585ac46af2164c705b82deea179333ba2344.0.10*.131*.122*.122.0.0" msgID="E7D226F411EC7387B5F20080EF357F57"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nrr="1996" nrc="264"&gt;&lt;pg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</si>
  <si>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ut="01/12/2022 09:13:48" si="2.00000001e24ba88cffce05db2a9d0243c8ba24e477923f35937c8f89d9c313a34fdbe6377eda6bf444bb2440c6df7d82b756b74ccf11baa415ef5ca1e6d4cd756b43e2e3f578fa71fef0c0388187fdc099fa2bda28d2debc91ccb7a68033b77dad3100856c88f86dab901983731fdb9281b5501800c71425d935a936de8836f8aac3d65daa14c24e38de6b3e851410dc97f95dc176829f6bcf4bbbbde2d65d0e4574.p.3082.0.1.Europe/Madrid.upriv*_1*_pidn2*_21*_session*-lat*_1.00000001d059862ba15bfec236728d18e0c665ecbc6025e01df2eb7066ade4aaabd5bd0fcd7498ceccaf24aea82b162a48efb0b801a5832e.00000001b22048000d7f7db7588d656f66ceb124bc6025e07213370b881bcab6c42083e42e9c700222d96a26612773b716e73137a0e4616e.0.1.1.BDEbi.D066E1C611E6257C10D00080EF253B44.0-3082.1.1_-0.1.0_-3082.1.1_5.5.0.*0.000000012e3a5f6f62943b9000aee513e1aae717c911585ac71121adb4b153dabba259b1b4bcd99a.0.23.11*.2*.0400*.31152J.e.000000013b964760826a87f2e145b2f71ff5ad25c911585ac46af2164c705b82deea179333ba2344.0.10*.131*.122*.122.0.0" msgID="F1E9891611EC7387B5F20080EF55BF57"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nrr="2055" nrc="136"&gt;&lt;pg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</si>
  <si>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ut="01/12/2022 09:21:58" si="2.00000001e24ba88cffce05db2a9d0243c8ba24e477923f35937c8f89d9c313a34fdbe6377eda6bf444bb2440c6df7d82b756b74ccf11baa415ef5ca1e6d4cd756b43e2e3f578fa71fef0c0388187fdc099fa2bda28d2debc91ccb7a68033b77dad3100856c88f86dab901983731fdb9281b5501800c71425d935a936de8836f8aac3d65daa14c24e38de6b3e851410dc97f95dc176829f6bcf4bbbbde2d65d0e4574.p.3082.0.1.Europe/Madrid.upriv*_1*_pidn2*_21*_session*-lat*_1.00000001d059862ba15bfec236728d18e0c665ecbc6025e01df2eb7066ade4aaabd5bd0fcd7498ceccaf24aea82b162a48efb0b801a5832e.00000001b22048000d7f7db7588d656f66ceb124bc6025e07213370b881bcab6c42083e42e9c700222d96a26612773b716e73137a0e4616e.0.1.1.BDEbi.D066E1C611E6257C10D00080EF253B44.0-3082.1.1_-0.1.0_-3082.1.1_5.5.0.*0.000000012e3a5f6f62943b9000aee513e1aae717c911585ac71121adb4b153dabba259b1b4bcd99a.0.23.11*.2*.0400*.31152J.e.000000013b964760826a87f2e145b2f71ff5ad25c911585ac46af2164c705b82deea179333ba2344.0.10*.131*.122*.122.0.0" msgID="037980AB11EC7388B5F20080EFD5C15A"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nrr="1951" nrc="64"&gt;&lt;pg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</si>
  <si>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ut="01/12/2022 09:25:58" si="2.00000001e24ba88cffce05db2a9d0243c8ba24e477923f35937c8f89d9c313a34fdbe6377eda6bf444bb2440c6df7d82b756b74ccf11baa415ef5ca1e6d4cd756b43e2e3f578fa71fef0c0388187fdc099fa2bda28d2debc91ccb7a68033b77dad3100856c88f86dab901983731fdb9281b5501800c71425d935a936de8836f8aac3d65daa14c24e38de6b3e851410dc97f95dc176829f6bcf4bbbbde2d65d0e4574.p.3082.0.1.Europe/Madrid.upriv*_1*_pidn2*_21*_session*-lat*_1.00000001d059862ba15bfec236728d18e0c665ecbc6025e01df2eb7066ade4aaabd5bd0fcd7498ceccaf24aea82b162a48efb0b801a5832e.00000001b22048000d7f7db7588d656f66ceb124bc6025e07213370b881bcab6c42083e42e9c700222d96a26612773b716e73137a0e4616e.0.1.1.BDEbi.D066E1C611E6257C10D00080EF253B44.0-3082.1.1_-0.1.0_-3082.1.1_5.5.0.*0.000000012e3a5f6f62943b9000aee513e1aae717c911585ac71121adb4b153dabba259b1b4bcd99a.0.23.11*.2*.0400*.31152J.e.000000013b964760826a87f2e145b2f71ff5ad25c911585ac46af2164c705b82deea179333ba2344.0.10*.131*.122*.122.0.0" msgID="87E5045811EC7389B5F20080EF051F56"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nrr="2058" nrc="70"&gt;&lt;pg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</si>
  <si>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ut="01/12/2022 09:29:09" si="2.00000001e24ba88cffce05db2a9d0243c8ba24e477923f35937c8f89d9c313a34fdbe6377eda6bf444bb2440c6df7d82b756b74ccf11baa415ef5ca1e6d4cd756b43e2e3f578fa71fef0c0388187fdc099fa2bda28d2debc91ccb7a68033b77dad3100856c88f86dab901983731fdb9281b5501800c71425d935a936de8836f8aac3d65daa14c24e38de6b3e851410dc97f95dc176829f6bcf4bbbbde2d65d0e4574.p.3082.0.1.Europe/Madrid.upriv*_1*_pidn2*_21*_session*-lat*_1.00000001d059862ba15bfec236728d18e0c665ecbc6025e01df2eb7066ade4aaabd5bd0fcd7498ceccaf24aea82b162a48efb0b801a5832e.00000001b22048000d7f7db7588d656f66ceb124bc6025e07213370b881bcab6c42083e42e9c700222d96a26612773b716e73137a0e4616e.0.1.1.BDEbi.D066E1C611E6257C10D00080EF253B44.0-3082.1.1_-0.1.0_-3082.1.1_5.5.0.*0.000000012e3a5f6f62943b9000aee513e1aae717c911585ac71121adb4b153dabba259b1b4bcd99a.0.23.11*.2*.0400*.31152J.e.000000013b964760826a87f2e145b2f71ff5ad25c911585ac46af2164c705b82deea179333ba2344.0.10*.131*.122*.122.0.0" msgID="16498AAC11EC738AB5F20080EFA56059"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nrr="2058" nrc="70"&gt;&lt;pg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</si>
  <si>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02/12/2021 20:28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</si>
  <si>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ut="01/12/2022 09:33:20" si="2.00000001e24ba88cffce05db2a9d0243c8ba24e477923f35937c8f89d9c313a34fdbe6377eda6bf444bb2440c6df7d82b756b74ccf11baa415ef5ca1e6d4cd756b43e2e3f578fa71fef0c0388187fdc099fa2bda28d2debc91ccb7a68033b77dad3100856c88f86dab901983731fdb9281b5501800c71425d935a936de8836f8aac3d65daa14c24e38de6b3e851410dc97f95dc176829f6bcf4bbbbde2d65d0e4574.p.3082.0.1.Europe/Madrid.upriv*_1*_pidn2*_21*_session*-lat*_1.00000001d059862ba15bfec236728d18e0c665ecbc6025e01df2eb7066ade4aaabd5bd0fcd7498ceccaf24aea82b162a48efb0b801a5832e.00000001b22048000d7f7db7588d656f66ceb124bc6025e07213370b881bcab6c42083e42e9c700222d96a26612773b716e73137a0e4616e.0.1.1.BDEbi.D066E1C611E6257C10D00080EF253B44.0-3082.1.1_-0.1.0_-3082.1.1_5.5.0.*0.000000012e3a5f6f62943b9000aee513e1aae717c911585ac71121adb4b153dabba259b1b4bcd99a.0.23.11*.2*.0400*.31152J.e.000000013b964760826a87f2e145b2f71ff5ad25c911585ac46af2164c705b82deea179333ba2344.0.10*.131*.122*.122.0.0" msgID="AC45BD8C11EC738AB5F20080EFD5C058"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nrr="69" nrc="138"&gt;&lt;pg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</si>
  <si>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ut="01/12/2022 09:34:05" si="2.00000001e24ba88cffce05db2a9d0243c8ba24e477923f35937c8f89d9c313a34fdbe6377eda6bf444bb2440c6df7d82b756b74ccf11baa415ef5ca1e6d4cd756b43e2e3f578fa71fef0c0388187fdc099fa2bda28d2debc91ccb7a68033b77dad3100856c88f86dab901983731fdb9281b5501800c71425d935a936de8836f8aac3d65daa14c24e38de6b3e851410dc97f95dc176829f6bcf4bbbbde2d65d0e4574.p.3082.0.1.Europe/Madrid.upriv*_1*_pidn2*_21*_session*-lat*_1.00000001d059862ba15bfec236728d18e0c665ecbc6025e01df2eb7066ade4aaabd5bd0fcd7498ceccaf24aea82b162a48efb0b801a5832e.00000001b22048000d7f7db7588d656f66ceb124bc6025e07213370b881bcab6c42083e42e9c700222d96a26612773b716e73137a0e4616e.0.1.1.BDEbi.D066E1C611E6257C10D00080EF253B44.0-3082.1.1_-0.1.0_-3082.1.1_5.5.0.*0.000000012e3a5f6f62943b9000aee513e1aae717c911585ac71121adb4b153dabba259b1b4bcd99a.0.23.11*.2*.0400*.31152J.e.000000013b964760826a87f2e145b2f71ff5ad25c911585ac46af2164c705b82deea179333ba2344.0.10*.131*.122*.122.0.0" msgID="C5FBE51C11EC738AB5F20080EFC5A15A"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nrr="207" nrc="284"&gt;&lt;pg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</si>
  <si>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ut="01/12/2022 09:35:40" si="2.00000001e24ba88cffce05db2a9d0243c8ba24e477923f35937c8f89d9c313a34fdbe6377eda6bf444bb2440c6df7d82b756b74ccf11baa415ef5ca1e6d4cd756b43e2e3f578fa71fef0c0388187fdc099fa2bda28d2debc91ccb7a68033b77dad3100856c88f86dab901983731fdb9281b5501800c71425d935a936de8836f8aac3d65daa14c24e38de6b3e851410dc97f95dc176829f6bcf4bbbbde2d65d0e4574.p.3082.0.1.Europe/Madrid.upriv*_1*_pidn2*_21*_session*-lat*_1.00000001d059862ba15bfec236728d18e0c665ecbc6025e01df2eb7066ade4aaabd5bd0fcd7498ceccaf24aea82b162a48efb0b801a5832e.00000001b22048000d7f7db7588d656f66ceb124bc6025e07213370b881bcab6c42083e42e9c700222d96a26612773b716e73137a0e4616e.0.1.1.BDEbi.D066E1C611E6257C10D00080EF253B44.0-3082.1.1_-0.1.0_-3082.1.1_5.5.0.*0.000000012e3a5f6f62943b9000aee513e1aae717c911585ac71121adb4b153dabba259b1b4bcd99a.0.23.11*.2*.0400*.31152J.e.000000013b964760826a87f2e145b2f71ff5ad25c911585ac46af2164c705b82deea179333ba2344.0.10*.131*.122*.122.0.0" msgID="FE9A7B0411EC738AB5F20080EF65DF57"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nrr="67" nrc="268"&gt;&lt;pg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</si>
  <si>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9863ae0c6427479f9305c24837d5b4fb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</si>
  <si>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ut="01/12/2022 09:36:41" si="2.0000000126eb4fcd9afbb42b0bf85177269e95de3bf5aebb2324c4619793726263d0d542cd55152a3e19867aa9034114a98707174fbb3fa3b5c88b3fbac2d27457f3f2332244040a5056731ad79fa4f4427cf93e73331b88ec37d6db6f4289ea18e12a1feed9904c91cb3b00bf154a9b4482a15f4db8bb540004db15c400b063fd7afb44c67dc1b9699dfbdbb70a62341ccdc7b5acb6e8464d65a72d7bd1873bdabc.p.3082.0.1.Europe/Madrid.upriv*_1*_pidn2*_23*_session*-lat*_1.000000018d9ea7be2ae75140aec3159974475ac7bc6025e0364bb07fc521c3ec6a93514dd31db791b3adaebd1f27b744c0fed3b463129fa1.000000016a96b2b4902dd11776f08d71f6a415d6bc6025e0f109606c08816d6182f1fcc4deb6341b3d6c7ffe0e335cd7a22cef9b389d5693.0.1.1.BDEbi.D066E1C611E6257C10D00080EF253B44.0-3082.1.1_-0.1.0_-3082.1.1_5.5.0.*0.000000011dc8cf519ceacba161b35827c64deaf4c911585a8abe91c8e01641a24f9bf5afa5a1ba17.0.23.11*.2*.0400*.31152J.e.00000001ce6679fc8b2dd4fb00eb1bb775e25d52c911585ac5d1edf92b8005bac3d8ae26f9a4ddf5.0.10*.131*.122*.122.0.0" msgID="1B0B553811EC738BB5F20080EF153F56"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nrr="934" nrc="540"&gt;&lt;pg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</si>
</sst>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6" fillId="4" borderId="6" xfId="14" applyAlignment="1">
      <alignment horizontal="right" vertical="center"/>
    </xf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-8.3000000000000001E-4</c:v>
                </c:pt>
                <c:pt idx="1">
                  <c:v>-1.506E-2</c:v>
                </c:pt>
                <c:pt idx="2">
                  <c:v>3.46E-3</c:v>
                </c:pt>
                <c:pt idx="3">
                  <c:v>5.9899999999999997E-3</c:v>
                </c:pt>
                <c:pt idx="4">
                  <c:v>7.7799999999999996E-3</c:v>
                </c:pt>
                <c:pt idx="5">
                  <c:v>6.6100000000000004E-3</c:v>
                </c:pt>
                <c:pt idx="6">
                  <c:v>4.62E-3</c:v>
                </c:pt>
                <c:pt idx="7">
                  <c:v>-3.96E-3</c:v>
                </c:pt>
                <c:pt idx="8">
                  <c:v>4.2199999999999998E-3</c:v>
                </c:pt>
                <c:pt idx="9">
                  <c:v>1.48E-3</c:v>
                </c:pt>
                <c:pt idx="10">
                  <c:v>-1.094E-2</c:v>
                </c:pt>
                <c:pt idx="11">
                  <c:v>4.4999999999999999E-4</c:v>
                </c:pt>
                <c:pt idx="12">
                  <c:v>9.0900000000000009E-3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1.397E-2</c:v>
                </c:pt>
                <c:pt idx="1">
                  <c:v>1.7809999999999999E-2</c:v>
                </c:pt>
                <c:pt idx="2">
                  <c:v>1.4319999999999999E-2</c:v>
                </c:pt>
                <c:pt idx="3">
                  <c:v>4.1900000000000001E-3</c:v>
                </c:pt>
                <c:pt idx="4">
                  <c:v>8.4000000000000003E-4</c:v>
                </c:pt>
                <c:pt idx="5">
                  <c:v>-2.181E-2</c:v>
                </c:pt>
                <c:pt idx="6">
                  <c:v>2.3800000000000002E-3</c:v>
                </c:pt>
                <c:pt idx="7">
                  <c:v>-1.8890000000000001E-2</c:v>
                </c:pt>
                <c:pt idx="8">
                  <c:v>-9.0699999999999999E-3</c:v>
                </c:pt>
                <c:pt idx="9">
                  <c:v>-3.3500000000000001E-3</c:v>
                </c:pt>
                <c:pt idx="10">
                  <c:v>1.0200000000000001E-3</c:v>
                </c:pt>
                <c:pt idx="11">
                  <c:v>2.58E-2</c:v>
                </c:pt>
                <c:pt idx="12">
                  <c:v>-1.4460000000000001E-2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5.7499999999999999E-3</c:v>
                </c:pt>
                <c:pt idx="1">
                  <c:v>5.0600000000000003E-3</c:v>
                </c:pt>
                <c:pt idx="2">
                  <c:v>-4.9349999999999998E-2</c:v>
                </c:pt>
                <c:pt idx="3">
                  <c:v>3.6670000000000001E-2</c:v>
                </c:pt>
                <c:pt idx="4">
                  <c:v>0.16152</c:v>
                </c:pt>
                <c:pt idx="5">
                  <c:v>0.12614</c:v>
                </c:pt>
                <c:pt idx="6">
                  <c:v>5.9790000000000003E-2</c:v>
                </c:pt>
                <c:pt idx="7">
                  <c:v>4.2100000000000002E-3</c:v>
                </c:pt>
                <c:pt idx="8">
                  <c:v>1.3999999999999999E-4</c:v>
                </c:pt>
                <c:pt idx="9">
                  <c:v>1.8190000000000001E-2</c:v>
                </c:pt>
                <c:pt idx="10">
                  <c:v>-2.2919999999999999E-2</c:v>
                </c:pt>
                <c:pt idx="11">
                  <c:v>4.8500000000000001E-3</c:v>
                </c:pt>
                <c:pt idx="12">
                  <c:v>-1.865E-2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1.8890000000000001E-2</c:v>
                </c:pt>
                <c:pt idx="1">
                  <c:v>7.8100000000000001E-3</c:v>
                </c:pt>
                <c:pt idx="2">
                  <c:v>-3.1570000000000001E-2</c:v>
                </c:pt>
                <c:pt idx="3">
                  <c:v>4.6850000000000003E-2</c:v>
                </c:pt>
                <c:pt idx="4">
                  <c:v>0.17014000000000001</c:v>
                </c:pt>
                <c:pt idx="5">
                  <c:v>0.11094</c:v>
                </c:pt>
                <c:pt idx="6">
                  <c:v>6.6790000000000002E-2</c:v>
                </c:pt>
                <c:pt idx="7">
                  <c:v>-1.864E-2</c:v>
                </c:pt>
                <c:pt idx="8">
                  <c:v>-4.7099999999999998E-3</c:v>
                </c:pt>
                <c:pt idx="9">
                  <c:v>1.6320000000000001E-2</c:v>
                </c:pt>
                <c:pt idx="10">
                  <c:v>-3.2840000000000001E-2</c:v>
                </c:pt>
                <c:pt idx="11">
                  <c:v>3.1099999999999999E-2</c:v>
                </c:pt>
                <c:pt idx="12">
                  <c:v>-2.402E-2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2001-2020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13.4573684211</c:v>
                </c:pt>
                <c:pt idx="1">
                  <c:v>13.434105263199999</c:v>
                </c:pt>
                <c:pt idx="2">
                  <c:v>13.6649473684</c:v>
                </c:pt>
                <c:pt idx="3">
                  <c:v>14.340157894700001</c:v>
                </c:pt>
                <c:pt idx="4">
                  <c:v>14.3683157895</c:v>
                </c:pt>
                <c:pt idx="5">
                  <c:v>14.4632631579</c:v>
                </c:pt>
                <c:pt idx="6">
                  <c:v>14.5682105263</c:v>
                </c:pt>
                <c:pt idx="7">
                  <c:v>14.2051052632</c:v>
                </c:pt>
                <c:pt idx="8">
                  <c:v>14.120526315799999</c:v>
                </c:pt>
                <c:pt idx="9">
                  <c:v>14.254789473700001</c:v>
                </c:pt>
                <c:pt idx="10">
                  <c:v>14.162210526300001</c:v>
                </c:pt>
                <c:pt idx="11">
                  <c:v>13.7199473684</c:v>
                </c:pt>
                <c:pt idx="12">
                  <c:v>13.7154210526</c:v>
                </c:pt>
                <c:pt idx="13">
                  <c:v>13.572842105299999</c:v>
                </c:pt>
                <c:pt idx="14">
                  <c:v>13.5924736842</c:v>
                </c:pt>
                <c:pt idx="15">
                  <c:v>13.2959473684</c:v>
                </c:pt>
                <c:pt idx="16">
                  <c:v>13.440684210500001</c:v>
                </c:pt>
                <c:pt idx="17">
                  <c:v>13.3375263158</c:v>
                </c:pt>
                <c:pt idx="18">
                  <c:v>13.2383157895</c:v>
                </c:pt>
                <c:pt idx="19">
                  <c:v>13.3912105263</c:v>
                </c:pt>
                <c:pt idx="20">
                  <c:v>14.2762105263</c:v>
                </c:pt>
                <c:pt idx="21">
                  <c:v>14.178105263200001</c:v>
                </c:pt>
                <c:pt idx="22">
                  <c:v>13.9392105263</c:v>
                </c:pt>
                <c:pt idx="23">
                  <c:v>14.098105263200001</c:v>
                </c:pt>
                <c:pt idx="24">
                  <c:v>13.291421052600001</c:v>
                </c:pt>
                <c:pt idx="25">
                  <c:v>12.9911052632</c:v>
                </c:pt>
                <c:pt idx="26">
                  <c:v>13.2842631579</c:v>
                </c:pt>
                <c:pt idx="27">
                  <c:v>13.6207894737</c:v>
                </c:pt>
                <c:pt idx="28">
                  <c:v>13.5672105263</c:v>
                </c:pt>
                <c:pt idx="29">
                  <c:v>14.218473684199999</c:v>
                </c:pt>
                <c:pt idx="30">
                  <c:v>13.8191578947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2001-2020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5.7814736841999999</c:v>
                </c:pt>
                <c:pt idx="1">
                  <c:v>5.7071052631999999</c:v>
                </c:pt>
                <c:pt idx="2">
                  <c:v>5.5464736842000004</c:v>
                </c:pt>
                <c:pt idx="3">
                  <c:v>6.1375263157999997</c:v>
                </c:pt>
                <c:pt idx="4">
                  <c:v>6.6415263158000002</c:v>
                </c:pt>
                <c:pt idx="5">
                  <c:v>6.0717894737</c:v>
                </c:pt>
                <c:pt idx="6">
                  <c:v>6.3216315788999999</c:v>
                </c:pt>
                <c:pt idx="7">
                  <c:v>6.8259473683999996</c:v>
                </c:pt>
                <c:pt idx="8">
                  <c:v>6.4001052632000004</c:v>
                </c:pt>
                <c:pt idx="9">
                  <c:v>6.0395263157999999</c:v>
                </c:pt>
                <c:pt idx="10">
                  <c:v>5.3846315788999997</c:v>
                </c:pt>
                <c:pt idx="11">
                  <c:v>5.0485263158000002</c:v>
                </c:pt>
                <c:pt idx="12">
                  <c:v>5.6245263157999998</c:v>
                </c:pt>
                <c:pt idx="13">
                  <c:v>6.1314210526000004</c:v>
                </c:pt>
                <c:pt idx="14">
                  <c:v>5.5746315789000001</c:v>
                </c:pt>
                <c:pt idx="15">
                  <c:v>5.1061052631999999</c:v>
                </c:pt>
                <c:pt idx="16">
                  <c:v>5.2268947368000003</c:v>
                </c:pt>
                <c:pt idx="17">
                  <c:v>5.7048421053</c:v>
                </c:pt>
                <c:pt idx="18">
                  <c:v>5.9469473684</c:v>
                </c:pt>
                <c:pt idx="19">
                  <c:v>5.9255263158</c:v>
                </c:pt>
                <c:pt idx="20">
                  <c:v>5.9283157895</c:v>
                </c:pt>
                <c:pt idx="21">
                  <c:v>6.1784736842000001</c:v>
                </c:pt>
                <c:pt idx="22">
                  <c:v>5.5124210525999997</c:v>
                </c:pt>
                <c:pt idx="23">
                  <c:v>5.5452105263</c:v>
                </c:pt>
                <c:pt idx="24">
                  <c:v>5.0745263158</c:v>
                </c:pt>
                <c:pt idx="25">
                  <c:v>4.8095263158000003</c:v>
                </c:pt>
                <c:pt idx="26">
                  <c:v>4.8637368420999998</c:v>
                </c:pt>
                <c:pt idx="27">
                  <c:v>5.3258947367999996</c:v>
                </c:pt>
                <c:pt idx="28">
                  <c:v>5.1639473683999997</c:v>
                </c:pt>
                <c:pt idx="29">
                  <c:v>5.4054210526000004</c:v>
                </c:pt>
                <c:pt idx="30">
                  <c:v>5.3753684211000001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2021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13.887</c:v>
                </c:pt>
                <c:pt idx="1">
                  <c:v>12.444000000000001</c:v>
                </c:pt>
                <c:pt idx="2">
                  <c:v>13.994999999999999</c:v>
                </c:pt>
                <c:pt idx="3">
                  <c:v>15.54</c:v>
                </c:pt>
                <c:pt idx="4">
                  <c:v>12.975</c:v>
                </c:pt>
                <c:pt idx="5">
                  <c:v>14.75</c:v>
                </c:pt>
                <c:pt idx="6">
                  <c:v>15.669</c:v>
                </c:pt>
                <c:pt idx="7">
                  <c:v>12.637</c:v>
                </c:pt>
                <c:pt idx="8">
                  <c:v>13.756</c:v>
                </c:pt>
                <c:pt idx="9">
                  <c:v>15.798999999999999</c:v>
                </c:pt>
                <c:pt idx="10">
                  <c:v>16.72</c:v>
                </c:pt>
                <c:pt idx="11">
                  <c:v>16.533000000000001</c:v>
                </c:pt>
                <c:pt idx="12">
                  <c:v>15.404999999999999</c:v>
                </c:pt>
                <c:pt idx="13">
                  <c:v>14.638</c:v>
                </c:pt>
                <c:pt idx="14">
                  <c:v>14.504</c:v>
                </c:pt>
                <c:pt idx="15">
                  <c:v>13.917</c:v>
                </c:pt>
                <c:pt idx="16">
                  <c:v>13.382999999999999</c:v>
                </c:pt>
                <c:pt idx="17">
                  <c:v>12.927</c:v>
                </c:pt>
                <c:pt idx="18">
                  <c:v>13.391999999999999</c:v>
                </c:pt>
                <c:pt idx="19">
                  <c:v>13.832000000000001</c:v>
                </c:pt>
                <c:pt idx="20">
                  <c:v>15.678000000000001</c:v>
                </c:pt>
                <c:pt idx="21">
                  <c:v>14.849</c:v>
                </c:pt>
                <c:pt idx="22">
                  <c:v>14.597</c:v>
                </c:pt>
                <c:pt idx="23">
                  <c:v>14.555999999999999</c:v>
                </c:pt>
                <c:pt idx="24">
                  <c:v>15.477</c:v>
                </c:pt>
                <c:pt idx="25">
                  <c:v>15.808</c:v>
                </c:pt>
                <c:pt idx="26">
                  <c:v>18.663</c:v>
                </c:pt>
                <c:pt idx="27">
                  <c:v>18.878</c:v>
                </c:pt>
                <c:pt idx="28">
                  <c:v>18.8</c:v>
                </c:pt>
                <c:pt idx="29">
                  <c:v>18.919</c:v>
                </c:pt>
                <c:pt idx="30">
                  <c:v>18.253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9.2460000000000004</c:v>
                </c:pt>
                <c:pt idx="1">
                  <c:v>9.2249999999999996</c:v>
                </c:pt>
                <c:pt idx="2">
                  <c:v>9.3849999999999998</c:v>
                </c:pt>
                <c:pt idx="3">
                  <c:v>10.651</c:v>
                </c:pt>
                <c:pt idx="4">
                  <c:v>9.7059999999999995</c:v>
                </c:pt>
                <c:pt idx="5">
                  <c:v>10.379</c:v>
                </c:pt>
                <c:pt idx="6">
                  <c:v>10.986000000000001</c:v>
                </c:pt>
                <c:pt idx="7">
                  <c:v>9.5079999999999991</c:v>
                </c:pt>
                <c:pt idx="8">
                  <c:v>9.8840000000000003</c:v>
                </c:pt>
                <c:pt idx="9">
                  <c:v>12.529</c:v>
                </c:pt>
                <c:pt idx="10">
                  <c:v>12.551</c:v>
                </c:pt>
                <c:pt idx="11">
                  <c:v>11.555999999999999</c:v>
                </c:pt>
                <c:pt idx="12">
                  <c:v>10.532</c:v>
                </c:pt>
                <c:pt idx="13">
                  <c:v>9.6999999999999993</c:v>
                </c:pt>
                <c:pt idx="14">
                  <c:v>9.593</c:v>
                </c:pt>
                <c:pt idx="15">
                  <c:v>9.3870000000000005</c:v>
                </c:pt>
                <c:pt idx="16">
                  <c:v>9.0570000000000004</c:v>
                </c:pt>
                <c:pt idx="17">
                  <c:v>8.9309999999999992</c:v>
                </c:pt>
                <c:pt idx="18">
                  <c:v>9.3979999999999997</c:v>
                </c:pt>
                <c:pt idx="19">
                  <c:v>9.5069999999999997</c:v>
                </c:pt>
                <c:pt idx="20">
                  <c:v>11.462999999999999</c:v>
                </c:pt>
                <c:pt idx="21">
                  <c:v>11.73</c:v>
                </c:pt>
                <c:pt idx="22">
                  <c:v>11.946</c:v>
                </c:pt>
                <c:pt idx="23">
                  <c:v>12.34</c:v>
                </c:pt>
                <c:pt idx="24">
                  <c:v>12.49</c:v>
                </c:pt>
                <c:pt idx="25">
                  <c:v>12.616</c:v>
                </c:pt>
                <c:pt idx="26">
                  <c:v>15.138</c:v>
                </c:pt>
                <c:pt idx="27">
                  <c:v>15.231999999999999</c:v>
                </c:pt>
                <c:pt idx="28">
                  <c:v>14.265000000000001</c:v>
                </c:pt>
                <c:pt idx="29">
                  <c:v>13.231999999999999</c:v>
                </c:pt>
                <c:pt idx="30">
                  <c:v>12.371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2021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4.6050000000000004</c:v>
                </c:pt>
                <c:pt idx="1">
                  <c:v>6.0060000000000002</c:v>
                </c:pt>
                <c:pt idx="2">
                  <c:v>4.7759999999999998</c:v>
                </c:pt>
                <c:pt idx="3">
                  <c:v>5.7619999999999996</c:v>
                </c:pt>
                <c:pt idx="4">
                  <c:v>6.4370000000000003</c:v>
                </c:pt>
                <c:pt idx="5">
                  <c:v>6.0090000000000003</c:v>
                </c:pt>
                <c:pt idx="6">
                  <c:v>6.3029999999999999</c:v>
                </c:pt>
                <c:pt idx="7">
                  <c:v>6.3789999999999996</c:v>
                </c:pt>
                <c:pt idx="8">
                  <c:v>6.0119999999999996</c:v>
                </c:pt>
                <c:pt idx="9">
                  <c:v>9.26</c:v>
                </c:pt>
                <c:pt idx="10">
                  <c:v>8.3829999999999991</c:v>
                </c:pt>
                <c:pt idx="11">
                  <c:v>6.5780000000000003</c:v>
                </c:pt>
                <c:pt idx="12">
                  <c:v>5.6580000000000004</c:v>
                </c:pt>
                <c:pt idx="13">
                  <c:v>4.7629999999999999</c:v>
                </c:pt>
                <c:pt idx="14">
                  <c:v>4.6820000000000004</c:v>
                </c:pt>
                <c:pt idx="15">
                  <c:v>4.8570000000000002</c:v>
                </c:pt>
                <c:pt idx="16">
                  <c:v>4.7309999999999999</c:v>
                </c:pt>
                <c:pt idx="17">
                  <c:v>4.9340000000000002</c:v>
                </c:pt>
                <c:pt idx="18">
                  <c:v>5.4039999999999999</c:v>
                </c:pt>
                <c:pt idx="19">
                  <c:v>5.1820000000000004</c:v>
                </c:pt>
                <c:pt idx="20">
                  <c:v>7.2480000000000002</c:v>
                </c:pt>
                <c:pt idx="21">
                  <c:v>8.61</c:v>
                </c:pt>
                <c:pt idx="22">
                  <c:v>9.2949999999999999</c:v>
                </c:pt>
                <c:pt idx="23">
                  <c:v>10.125</c:v>
                </c:pt>
                <c:pt idx="24">
                  <c:v>9.5039999999999996</c:v>
                </c:pt>
                <c:pt idx="25">
                  <c:v>9.423</c:v>
                </c:pt>
                <c:pt idx="26">
                  <c:v>11.614000000000001</c:v>
                </c:pt>
                <c:pt idx="27">
                  <c:v>11.587</c:v>
                </c:pt>
                <c:pt idx="28">
                  <c:v>9.73</c:v>
                </c:pt>
                <c:pt idx="29">
                  <c:v>7.5439999999999996</c:v>
                </c:pt>
                <c:pt idx="30">
                  <c:v>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11.234</c:v>
                </c:pt>
                <c:pt idx="1">
                  <c:v>9.6010000000000009</c:v>
                </c:pt>
                <c:pt idx="2">
                  <c:v>8.4160000000000004</c:v>
                </c:pt>
                <c:pt idx="3">
                  <c:v>7.49</c:v>
                </c:pt>
                <c:pt idx="4">
                  <c:v>6.569</c:v>
                </c:pt>
                <c:pt idx="5">
                  <c:v>7.6529999999999996</c:v>
                </c:pt>
                <c:pt idx="6">
                  <c:v>9.9540000000000006</c:v>
                </c:pt>
                <c:pt idx="7">
                  <c:v>9.1609999999999996</c:v>
                </c:pt>
                <c:pt idx="8">
                  <c:v>8.5370000000000008</c:v>
                </c:pt>
                <c:pt idx="9">
                  <c:v>11.941000000000001</c:v>
                </c:pt>
                <c:pt idx="10">
                  <c:v>14.071</c:v>
                </c:pt>
                <c:pt idx="11">
                  <c:v>13.211</c:v>
                </c:pt>
                <c:pt idx="12">
                  <c:v>12.45</c:v>
                </c:pt>
                <c:pt idx="13">
                  <c:v>12.196999999999999</c:v>
                </c:pt>
                <c:pt idx="14">
                  <c:v>11.708</c:v>
                </c:pt>
                <c:pt idx="15">
                  <c:v>10.632</c:v>
                </c:pt>
                <c:pt idx="16">
                  <c:v>10.827999999999999</c:v>
                </c:pt>
                <c:pt idx="17">
                  <c:v>10.702999999999999</c:v>
                </c:pt>
                <c:pt idx="18">
                  <c:v>10.795999999999999</c:v>
                </c:pt>
                <c:pt idx="19">
                  <c:v>11.347</c:v>
                </c:pt>
                <c:pt idx="20">
                  <c:v>11.978999999999999</c:v>
                </c:pt>
                <c:pt idx="21">
                  <c:v>12.273</c:v>
                </c:pt>
                <c:pt idx="22">
                  <c:v>11.345000000000001</c:v>
                </c:pt>
                <c:pt idx="23">
                  <c:v>9.9580000000000002</c:v>
                </c:pt>
                <c:pt idx="24">
                  <c:v>7.875</c:v>
                </c:pt>
                <c:pt idx="25">
                  <c:v>6.5990000000000002</c:v>
                </c:pt>
                <c:pt idx="26">
                  <c:v>6.1950000000000003</c:v>
                </c:pt>
                <c:pt idx="27">
                  <c:v>8.6270000000000007</c:v>
                </c:pt>
                <c:pt idx="28">
                  <c:v>7.59</c:v>
                </c:pt>
                <c:pt idx="29">
                  <c:v>7.0060000000000002</c:v>
                </c:pt>
                <c:pt idx="30">
                  <c:v>6.9390000000000001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20907.164036049999</c:v>
                </c:pt>
                <c:pt idx="1">
                  <c:v>22577.217376982</c:v>
                </c:pt>
                <c:pt idx="2">
                  <c:v>19840.085661852001</c:v>
                </c:pt>
                <c:pt idx="3">
                  <c:v>19808.362302358</c:v>
                </c:pt>
                <c:pt idx="4">
                  <c:v>16160.449329384001</c:v>
                </c:pt>
                <c:pt idx="5">
                  <c:v>17368.389882903</c:v>
                </c:pt>
                <c:pt idx="6">
                  <c:v>18362.470596456002</c:v>
                </c:pt>
                <c:pt idx="7">
                  <c:v>21947.259823193999</c:v>
                </c:pt>
                <c:pt idx="8">
                  <c:v>20745.843456404</c:v>
                </c:pt>
                <c:pt idx="9">
                  <c:v>19374.545052672001</c:v>
                </c:pt>
                <c:pt idx="10">
                  <c:v>19617.864228332</c:v>
                </c:pt>
                <c:pt idx="11">
                  <c:v>19650.360050158</c:v>
                </c:pt>
                <c:pt idx="12">
                  <c:v>21302.170343446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21302.170343446</c:v>
                </c:pt>
                <c:pt idx="1">
                  <c:v>22753.503926590001</c:v>
                </c:pt>
                <c:pt idx="2">
                  <c:v>19213.657024913999</c:v>
                </c:pt>
                <c:pt idx="3">
                  <c:v>20736.411758639999</c:v>
                </c:pt>
                <c:pt idx="4">
                  <c:v>18910.043666295998</c:v>
                </c:pt>
                <c:pt idx="5">
                  <c:v>19295.299363975999</c:v>
                </c:pt>
                <c:pt idx="6">
                  <c:v>19588.968241727998</c:v>
                </c:pt>
                <c:pt idx="7">
                  <c:v>21538.124156954</c:v>
                </c:pt>
                <c:pt idx="8">
                  <c:v>20648.117359340002</c:v>
                </c:pt>
                <c:pt idx="9">
                  <c:v>19690.687384279001</c:v>
                </c:pt>
                <c:pt idx="10">
                  <c:v>18973.618857361998</c:v>
                </c:pt>
                <c:pt idx="11">
                  <c:v>20261.581416413999</c:v>
                </c:pt>
                <c:pt idx="12">
                  <c:v>20790.594445544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dic-21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38972</c:v>
                </c:pt>
                <c:pt idx="3">
                  <c:v>37385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dic-21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40423</c:v>
                </c:pt>
                <c:pt idx="3">
                  <c:v>42225</c:v>
                </c:pt>
                <c:pt idx="4">
                  <c:v>37171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757.50130300800004</c:v>
                </c:pt>
                <c:pt idx="1">
                  <c:v>759.09130923999999</c:v>
                </c:pt>
                <c:pt idx="2">
                  <c:v>750.28429696000001</c:v>
                </c:pt>
                <c:pt idx="3">
                  <c:v>673.30934503000003</c:v>
                </c:pt>
                <c:pt idx="4">
                  <c:v>624.69147397999996</c:v>
                </c:pt>
                <c:pt idx="5">
                  <c:v>630.06834401200001</c:v>
                </c:pt>
                <c:pt idx="6">
                  <c:v>671.13831629399999</c:v>
                </c:pt>
                <c:pt idx="7">
                  <c:v>646.01077394799995</c:v>
                </c:pt>
                <c:pt idx="8">
                  <c:v>741.35688375999996</c:v>
                </c:pt>
                <c:pt idx="9">
                  <c:v>735.56294111</c:v>
                </c:pt>
                <c:pt idx="10">
                  <c:v>651.73233796</c:v>
                </c:pt>
                <c:pt idx="11">
                  <c:v>606.30606909999995</c:v>
                </c:pt>
                <c:pt idx="12">
                  <c:v>717.29429654</c:v>
                </c:pt>
                <c:pt idx="13">
                  <c:v>741.64615475999994</c:v>
                </c:pt>
                <c:pt idx="14">
                  <c:v>744.947767344</c:v>
                </c:pt>
                <c:pt idx="15">
                  <c:v>750.46148900000003</c:v>
                </c:pt>
                <c:pt idx="16">
                  <c:v>741.85199399999999</c:v>
                </c:pt>
                <c:pt idx="17">
                  <c:v>665.74519199999997</c:v>
                </c:pt>
                <c:pt idx="18">
                  <c:v>623.54396499999996</c:v>
                </c:pt>
                <c:pt idx="19">
                  <c:v>729.54810568000005</c:v>
                </c:pt>
                <c:pt idx="20">
                  <c:v>731.08906492000006</c:v>
                </c:pt>
                <c:pt idx="21">
                  <c:v>714.89640503999999</c:v>
                </c:pt>
                <c:pt idx="22">
                  <c:v>686.84824456000001</c:v>
                </c:pt>
                <c:pt idx="23">
                  <c:v>596.43507009999996</c:v>
                </c:pt>
                <c:pt idx="24">
                  <c:v>511.19314058999998</c:v>
                </c:pt>
                <c:pt idx="25">
                  <c:v>545.742581008</c:v>
                </c:pt>
                <c:pt idx="26">
                  <c:v>618.06651968000006</c:v>
                </c:pt>
                <c:pt idx="27">
                  <c:v>624.24862800799997</c:v>
                </c:pt>
                <c:pt idx="28">
                  <c:v>617.05732457600004</c:v>
                </c:pt>
                <c:pt idx="29">
                  <c:v>612.83603277600002</c:v>
                </c:pt>
                <c:pt idx="30">
                  <c:v>570.08907555999997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36461.696000000004</c:v>
                </c:pt>
                <c:pt idx="1">
                  <c:v>36627.775000000001</c:v>
                </c:pt>
                <c:pt idx="2">
                  <c:v>35098.084000000003</c:v>
                </c:pt>
                <c:pt idx="3">
                  <c:v>31728.334999999999</c:v>
                </c:pt>
                <c:pt idx="4">
                  <c:v>30403.594000000001</c:v>
                </c:pt>
                <c:pt idx="5">
                  <c:v>30944.110400000001</c:v>
                </c:pt>
                <c:pt idx="6">
                  <c:v>32232.181</c:v>
                </c:pt>
                <c:pt idx="7">
                  <c:v>32097.88</c:v>
                </c:pt>
                <c:pt idx="8">
                  <c:v>36083.631999999998</c:v>
                </c:pt>
                <c:pt idx="9">
                  <c:v>34396.75</c:v>
                </c:pt>
                <c:pt idx="10">
                  <c:v>30517.607</c:v>
                </c:pt>
                <c:pt idx="11">
                  <c:v>30201.947</c:v>
                </c:pt>
                <c:pt idx="12">
                  <c:v>35109.052000000003</c:v>
                </c:pt>
                <c:pt idx="13">
                  <c:v>35775.978000000003</c:v>
                </c:pt>
                <c:pt idx="14">
                  <c:v>35758.146999999997</c:v>
                </c:pt>
                <c:pt idx="15">
                  <c:v>35859.472999999998</c:v>
                </c:pt>
                <c:pt idx="16">
                  <c:v>34808.103999999999</c:v>
                </c:pt>
                <c:pt idx="17">
                  <c:v>31185.608</c:v>
                </c:pt>
                <c:pt idx="18">
                  <c:v>30850.877</c:v>
                </c:pt>
                <c:pt idx="19">
                  <c:v>35365.07</c:v>
                </c:pt>
                <c:pt idx="20">
                  <c:v>34736.487999999998</c:v>
                </c:pt>
                <c:pt idx="21">
                  <c:v>33719.695</c:v>
                </c:pt>
                <c:pt idx="22">
                  <c:v>32258.921999999999</c:v>
                </c:pt>
                <c:pt idx="23">
                  <c:v>28236.391</c:v>
                </c:pt>
                <c:pt idx="24">
                  <c:v>24953.204000000002</c:v>
                </c:pt>
                <c:pt idx="25">
                  <c:v>27501.177</c:v>
                </c:pt>
                <c:pt idx="26">
                  <c:v>29967.284</c:v>
                </c:pt>
                <c:pt idx="27">
                  <c:v>29977.528504000002</c:v>
                </c:pt>
                <c:pt idx="28">
                  <c:v>29834.382504000001</c:v>
                </c:pt>
                <c:pt idx="29">
                  <c:v>29655.738000000001</c:v>
                </c:pt>
                <c:pt idx="30">
                  <c:v>27720.895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0.52864</cdr:x>
      <cdr:y>0.30534</cdr:y>
    </cdr:from>
    <cdr:to>
      <cdr:x>0.69351</cdr:x>
      <cdr:y>0.38719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4045" y="872515"/>
          <a:ext cx="1217573" cy="233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0.74645</cdr:x>
      <cdr:y>0.73922</cdr:y>
    </cdr:from>
    <cdr:to>
      <cdr:x>0.9005</cdr:x>
      <cdr:y>0.83003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2548" y="2112328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(13:54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 diciembre (20:28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0.18292</cdr:x>
      <cdr:y>0.37785</cdr:y>
    </cdr:from>
    <cdr:to>
      <cdr:x>0.48292</cdr:x>
      <cdr:y>0.44951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714365" y="1104907"/>
          <a:ext cx="1171575" cy="209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67419861-51CE-4AEE-8551-E3B6CC076515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22 julio (14:43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Diciembre 2021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211</v>
      </c>
    </row>
    <row r="2" spans="1:2">
      <c r="A2" t="s">
        <v>206</v>
      </c>
    </row>
    <row r="3" spans="1:2">
      <c r="A3" t="s">
        <v>202</v>
      </c>
    </row>
    <row r="4" spans="1:2">
      <c r="A4" t="s">
        <v>203</v>
      </c>
    </row>
    <row r="5" spans="1:2">
      <c r="A5" t="s">
        <v>205</v>
      </c>
    </row>
    <row r="6" spans="1:2">
      <c r="A6" t="s">
        <v>210</v>
      </c>
    </row>
    <row r="7" spans="1:2">
      <c r="A7" t="s">
        <v>204</v>
      </c>
    </row>
    <row r="8" spans="1:2">
      <c r="A8" t="s">
        <v>169</v>
      </c>
    </row>
    <row r="9" spans="1:2">
      <c r="A9" t="s">
        <v>208</v>
      </c>
    </row>
    <row r="10" spans="1:2">
      <c r="A10" t="s">
        <v>170</v>
      </c>
    </row>
    <row r="11" spans="1:2">
      <c r="A11" t="s">
        <v>171</v>
      </c>
    </row>
    <row r="12" spans="1:2">
      <c r="A12" t="s">
        <v>212</v>
      </c>
    </row>
    <row r="13" spans="1:2">
      <c r="A13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Diciembre 2021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Diciembre 2021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21/20</v>
      </c>
      <c r="H8" s="42" t="s">
        <v>3</v>
      </c>
      <c r="I8" s="45" t="str">
        <f>G8</f>
        <v>% 21/20</v>
      </c>
      <c r="J8" s="42" t="s">
        <v>3</v>
      </c>
      <c r="K8" s="45" t="str">
        <f>G8</f>
        <v>% 21/20</v>
      </c>
    </row>
    <row r="9" spans="3:12">
      <c r="C9" s="37"/>
      <c r="E9" s="30" t="s">
        <v>4</v>
      </c>
      <c r="F9" s="31">
        <f>VLOOKUP("Demanda transporte (b.c.)",Dat_01!A4:J29,2,FALSE)/1000</f>
        <v>20790.594445544</v>
      </c>
      <c r="G9" s="47">
        <f>VLOOKUP("Demanda transporte (b.c.)",Dat_01!A4:J29,4,FALSE)*100</f>
        <v>-2.4015200800000001</v>
      </c>
      <c r="H9" s="31">
        <f>VLOOKUP("Demanda transporte (b.c.)",Dat_01!A4:J29,5,FALSE)/1000</f>
        <v>242400.60760203702</v>
      </c>
      <c r="I9" s="47">
        <f>VLOOKUP("Demanda transporte (b.c.)",Dat_01!A4:J29,7,FALSE)*100</f>
        <v>2.3845701500000001</v>
      </c>
      <c r="J9" s="31">
        <f>VLOOKUP("Demanda transporte (b.c.)",Dat_01!A4:J29,8,FALSE)/1000</f>
        <v>242400.60760203702</v>
      </c>
      <c r="K9" s="47">
        <f>VLOOKUP("Demanda transporte (b.c.)",Dat_01!A4:J29,10,FALSE)*100</f>
        <v>2.3845701500000001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0.90900000000000003</v>
      </c>
      <c r="H12" s="43"/>
      <c r="I12" s="43">
        <f>Dat_01!H45*100</f>
        <v>7.5999999999999998E-2</v>
      </c>
      <c r="J12" s="43"/>
      <c r="K12" s="43">
        <f>Dat_01!L45*100</f>
        <v>7.5999999999999998E-2</v>
      </c>
    </row>
    <row r="13" spans="3:12">
      <c r="E13" s="34" t="s">
        <v>26</v>
      </c>
      <c r="F13" s="33"/>
      <c r="G13" s="43">
        <f>Dat_01!E45*100</f>
        <v>-1.4460000000000002</v>
      </c>
      <c r="H13" s="43"/>
      <c r="I13" s="43">
        <f>Dat_01!I45*100</f>
        <v>-4.5999999999999999E-2</v>
      </c>
      <c r="J13" s="43"/>
      <c r="K13" s="43">
        <f>Dat_01!M45*100</f>
        <v>-4.5999999999999999E-2</v>
      </c>
    </row>
    <row r="14" spans="3:12">
      <c r="E14" s="35" t="s">
        <v>5</v>
      </c>
      <c r="F14" s="36"/>
      <c r="G14" s="44">
        <f>Dat_01!F45*100</f>
        <v>-1.865</v>
      </c>
      <c r="H14" s="44"/>
      <c r="I14" s="44">
        <f>Dat_01!J45*100</f>
        <v>2.355</v>
      </c>
      <c r="J14" s="44"/>
      <c r="K14" s="44">
        <f>Dat_01!N45*100</f>
        <v>2.355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105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Diciembre 2021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Diciembre 2021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Diciembre 2021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H101" sqref="H101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Diciembre 2021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diciembre</v>
      </c>
      <c r="B5" s="94" t="s">
        <v>77</v>
      </c>
    </row>
    <row r="6" spans="1:16" ht="15">
      <c r="A6" s="96">
        <f>YEAR(B7)-1</f>
        <v>2020</v>
      </c>
      <c r="B6" s="97"/>
      <c r="C6" s="97" t="s">
        <v>78</v>
      </c>
      <c r="D6" s="97" t="s">
        <v>79</v>
      </c>
      <c r="E6" s="97" t="s">
        <v>80</v>
      </c>
      <c r="F6" s="98" t="s">
        <v>81</v>
      </c>
      <c r="G6" s="98" t="s">
        <v>82</v>
      </c>
      <c r="H6" s="97" t="s">
        <v>83</v>
      </c>
    </row>
    <row r="7" spans="1:16" ht="11.25" customHeight="1">
      <c r="A7" s="93">
        <v>1</v>
      </c>
      <c r="B7" s="99" t="str">
        <f>Dat_01!A52</f>
        <v>01/12/2021</v>
      </c>
      <c r="C7" s="100">
        <f>Dat_01!B52</f>
        <v>13.887</v>
      </c>
      <c r="D7" s="100">
        <f>Dat_01!C52</f>
        <v>9.2460000000000004</v>
      </c>
      <c r="E7" s="100">
        <f>Dat_01!D52</f>
        <v>4.6050000000000004</v>
      </c>
      <c r="F7" s="100">
        <f>Dat_01!H52</f>
        <v>5.7814736841999999</v>
      </c>
      <c r="G7" s="100">
        <f>Dat_01!G52</f>
        <v>13.4573684211</v>
      </c>
      <c r="H7" s="100">
        <f>Dat_01!E52</f>
        <v>11.234</v>
      </c>
    </row>
    <row r="8" spans="1:16" ht="11.25" customHeight="1">
      <c r="A8" s="93">
        <v>2</v>
      </c>
      <c r="B8" s="99" t="str">
        <f>Dat_01!A53</f>
        <v>02/12/2021</v>
      </c>
      <c r="C8" s="100">
        <f>Dat_01!B53</f>
        <v>12.444000000000001</v>
      </c>
      <c r="D8" s="100">
        <f>Dat_01!C53</f>
        <v>9.2249999999999996</v>
      </c>
      <c r="E8" s="100">
        <f>Dat_01!D53</f>
        <v>6.0060000000000002</v>
      </c>
      <c r="F8" s="100">
        <f>Dat_01!H53</f>
        <v>5.7071052631999999</v>
      </c>
      <c r="G8" s="100">
        <f>Dat_01!G53</f>
        <v>13.434105263199999</v>
      </c>
      <c r="H8" s="100">
        <f>Dat_01!E53</f>
        <v>9.6010000000000009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03/12/2021</v>
      </c>
      <c r="C9" s="100">
        <f>Dat_01!B54</f>
        <v>13.994999999999999</v>
      </c>
      <c r="D9" s="100">
        <f>Dat_01!C54</f>
        <v>9.3849999999999998</v>
      </c>
      <c r="E9" s="100">
        <f>Dat_01!D54</f>
        <v>4.7759999999999998</v>
      </c>
      <c r="F9" s="100">
        <f>Dat_01!H54</f>
        <v>5.5464736842000004</v>
      </c>
      <c r="G9" s="100">
        <f>Dat_01!G54</f>
        <v>13.6649473684</v>
      </c>
      <c r="H9" s="100">
        <f>Dat_01!E54</f>
        <v>8.4160000000000004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04/12/2021</v>
      </c>
      <c r="C10" s="100">
        <f>Dat_01!B55</f>
        <v>15.54</v>
      </c>
      <c r="D10" s="100">
        <f>Dat_01!C55</f>
        <v>10.651</v>
      </c>
      <c r="E10" s="100">
        <f>Dat_01!D55</f>
        <v>5.7619999999999996</v>
      </c>
      <c r="F10" s="100">
        <f>Dat_01!H55</f>
        <v>6.1375263157999997</v>
      </c>
      <c r="G10" s="100">
        <f>Dat_01!G55</f>
        <v>14.340157894700001</v>
      </c>
      <c r="H10" s="100">
        <f>Dat_01!E55</f>
        <v>7.49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05/12/2021</v>
      </c>
      <c r="C11" s="100">
        <f>Dat_01!B56</f>
        <v>12.975</v>
      </c>
      <c r="D11" s="100">
        <f>Dat_01!C56</f>
        <v>9.7059999999999995</v>
      </c>
      <c r="E11" s="100">
        <f>Dat_01!D56</f>
        <v>6.4370000000000003</v>
      </c>
      <c r="F11" s="100">
        <f>Dat_01!H56</f>
        <v>6.6415263158000002</v>
      </c>
      <c r="G11" s="100">
        <f>Dat_01!G56</f>
        <v>14.3683157895</v>
      </c>
      <c r="H11" s="100">
        <f>Dat_01!E56</f>
        <v>6.569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06/12/2021</v>
      </c>
      <c r="C12" s="100">
        <f>Dat_01!B57</f>
        <v>14.75</v>
      </c>
      <c r="D12" s="100">
        <f>Dat_01!C57</f>
        <v>10.379</v>
      </c>
      <c r="E12" s="100">
        <f>Dat_01!D57</f>
        <v>6.0090000000000003</v>
      </c>
      <c r="F12" s="100">
        <f>Dat_01!H57</f>
        <v>6.0717894737</v>
      </c>
      <c r="G12" s="100">
        <f>Dat_01!G57</f>
        <v>14.4632631579</v>
      </c>
      <c r="H12" s="100">
        <f>Dat_01!E57</f>
        <v>7.6529999999999996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07/12/2021</v>
      </c>
      <c r="C13" s="100">
        <f>Dat_01!B58</f>
        <v>15.669</v>
      </c>
      <c r="D13" s="100">
        <f>Dat_01!C58</f>
        <v>10.986000000000001</v>
      </c>
      <c r="E13" s="100">
        <f>Dat_01!D58</f>
        <v>6.3029999999999999</v>
      </c>
      <c r="F13" s="100">
        <f>Dat_01!H58</f>
        <v>6.3216315788999999</v>
      </c>
      <c r="G13" s="100">
        <f>Dat_01!G58</f>
        <v>14.5682105263</v>
      </c>
      <c r="H13" s="100">
        <f>Dat_01!E58</f>
        <v>9.9540000000000006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08/12/2021</v>
      </c>
      <c r="C14" s="100">
        <f>Dat_01!B59</f>
        <v>12.637</v>
      </c>
      <c r="D14" s="100">
        <f>Dat_01!C59</f>
        <v>9.5079999999999991</v>
      </c>
      <c r="E14" s="100">
        <f>Dat_01!D59</f>
        <v>6.3789999999999996</v>
      </c>
      <c r="F14" s="100">
        <f>Dat_01!H59</f>
        <v>6.8259473683999996</v>
      </c>
      <c r="G14" s="100">
        <f>Dat_01!G59</f>
        <v>14.2051052632</v>
      </c>
      <c r="H14" s="100">
        <f>Dat_01!E59</f>
        <v>9.1609999999999996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09/12/2021</v>
      </c>
      <c r="C15" s="100">
        <f>Dat_01!B60</f>
        <v>13.756</v>
      </c>
      <c r="D15" s="100">
        <f>Dat_01!C60</f>
        <v>9.8840000000000003</v>
      </c>
      <c r="E15" s="100">
        <f>Dat_01!D60</f>
        <v>6.0119999999999996</v>
      </c>
      <c r="F15" s="100">
        <f>Dat_01!H60</f>
        <v>6.4001052632000004</v>
      </c>
      <c r="G15" s="100">
        <f>Dat_01!G60</f>
        <v>14.120526315799999</v>
      </c>
      <c r="H15" s="100">
        <f>Dat_01!E60</f>
        <v>8.5370000000000008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10/12/2021</v>
      </c>
      <c r="C16" s="100">
        <f>Dat_01!B61</f>
        <v>15.798999999999999</v>
      </c>
      <c r="D16" s="100">
        <f>Dat_01!C61</f>
        <v>12.529</v>
      </c>
      <c r="E16" s="100">
        <f>Dat_01!D61</f>
        <v>9.26</v>
      </c>
      <c r="F16" s="100">
        <f>Dat_01!H61</f>
        <v>6.0395263157999999</v>
      </c>
      <c r="G16" s="100">
        <f>Dat_01!G61</f>
        <v>14.254789473700001</v>
      </c>
      <c r="H16" s="100">
        <f>Dat_01!E61</f>
        <v>11.941000000000001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11/12/2021</v>
      </c>
      <c r="C17" s="100">
        <f>Dat_01!B62</f>
        <v>16.72</v>
      </c>
      <c r="D17" s="100">
        <f>Dat_01!C62</f>
        <v>12.551</v>
      </c>
      <c r="E17" s="100">
        <f>Dat_01!D62</f>
        <v>8.3829999999999991</v>
      </c>
      <c r="F17" s="100">
        <f>Dat_01!H62</f>
        <v>5.3846315788999997</v>
      </c>
      <c r="G17" s="100">
        <f>Dat_01!G62</f>
        <v>14.162210526300001</v>
      </c>
      <c r="H17" s="100">
        <f>Dat_01!E62</f>
        <v>14.071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12/12/2021</v>
      </c>
      <c r="C18" s="100">
        <f>Dat_01!B63</f>
        <v>16.533000000000001</v>
      </c>
      <c r="D18" s="100">
        <f>Dat_01!C63</f>
        <v>11.555999999999999</v>
      </c>
      <c r="E18" s="100">
        <f>Dat_01!D63</f>
        <v>6.5780000000000003</v>
      </c>
      <c r="F18" s="100">
        <f>Dat_01!H63</f>
        <v>5.0485263158000002</v>
      </c>
      <c r="G18" s="100">
        <f>Dat_01!G63</f>
        <v>13.7199473684</v>
      </c>
      <c r="H18" s="100">
        <f>Dat_01!E63</f>
        <v>13.211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13/12/2021</v>
      </c>
      <c r="C19" s="100">
        <f>Dat_01!B64</f>
        <v>15.404999999999999</v>
      </c>
      <c r="D19" s="100">
        <f>Dat_01!C64</f>
        <v>10.532</v>
      </c>
      <c r="E19" s="100">
        <f>Dat_01!D64</f>
        <v>5.6580000000000004</v>
      </c>
      <c r="F19" s="100">
        <f>Dat_01!H64</f>
        <v>5.6245263157999998</v>
      </c>
      <c r="G19" s="100">
        <f>Dat_01!G64</f>
        <v>13.7154210526</v>
      </c>
      <c r="H19" s="100">
        <f>Dat_01!E64</f>
        <v>12.45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14/12/2021</v>
      </c>
      <c r="C20" s="100">
        <f>Dat_01!B65</f>
        <v>14.638</v>
      </c>
      <c r="D20" s="100">
        <f>Dat_01!C65</f>
        <v>9.6999999999999993</v>
      </c>
      <c r="E20" s="100">
        <f>Dat_01!D65</f>
        <v>4.7629999999999999</v>
      </c>
      <c r="F20" s="100">
        <f>Dat_01!H65</f>
        <v>6.1314210526000004</v>
      </c>
      <c r="G20" s="100">
        <f>Dat_01!G65</f>
        <v>13.572842105299999</v>
      </c>
      <c r="H20" s="100">
        <f>Dat_01!E65</f>
        <v>12.196999999999999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15/12/2021</v>
      </c>
      <c r="C21" s="100">
        <f>Dat_01!B66</f>
        <v>14.504</v>
      </c>
      <c r="D21" s="100">
        <f>Dat_01!C66</f>
        <v>9.593</v>
      </c>
      <c r="E21" s="100">
        <f>Dat_01!D66</f>
        <v>4.6820000000000004</v>
      </c>
      <c r="F21" s="100">
        <f>Dat_01!H66</f>
        <v>5.5746315789000001</v>
      </c>
      <c r="G21" s="100">
        <f>Dat_01!G66</f>
        <v>13.5924736842</v>
      </c>
      <c r="H21" s="100">
        <f>Dat_01!E66</f>
        <v>11.708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16/12/2021</v>
      </c>
      <c r="C22" s="100">
        <f>Dat_01!B67</f>
        <v>13.917</v>
      </c>
      <c r="D22" s="100">
        <f>Dat_01!C67</f>
        <v>9.3870000000000005</v>
      </c>
      <c r="E22" s="100">
        <f>Dat_01!D67</f>
        <v>4.8570000000000002</v>
      </c>
      <c r="F22" s="100">
        <f>Dat_01!H67</f>
        <v>5.1061052631999999</v>
      </c>
      <c r="G22" s="100">
        <f>Dat_01!G67</f>
        <v>13.2959473684</v>
      </c>
      <c r="H22" s="100">
        <f>Dat_01!E67</f>
        <v>10.632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17/12/2021</v>
      </c>
      <c r="C23" s="100">
        <f>Dat_01!B68</f>
        <v>13.382999999999999</v>
      </c>
      <c r="D23" s="100">
        <f>Dat_01!C68</f>
        <v>9.0570000000000004</v>
      </c>
      <c r="E23" s="100">
        <f>Dat_01!D68</f>
        <v>4.7309999999999999</v>
      </c>
      <c r="F23" s="100">
        <f>Dat_01!H68</f>
        <v>5.2268947368000003</v>
      </c>
      <c r="G23" s="100">
        <f>Dat_01!G68</f>
        <v>13.440684210500001</v>
      </c>
      <c r="H23" s="100">
        <f>Dat_01!E68</f>
        <v>10.827999999999999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18/12/2021</v>
      </c>
      <c r="C24" s="100">
        <f>Dat_01!B69</f>
        <v>12.927</v>
      </c>
      <c r="D24" s="100">
        <f>Dat_01!C69</f>
        <v>8.9309999999999992</v>
      </c>
      <c r="E24" s="100">
        <f>Dat_01!D69</f>
        <v>4.9340000000000002</v>
      </c>
      <c r="F24" s="100">
        <f>Dat_01!H69</f>
        <v>5.7048421053</v>
      </c>
      <c r="G24" s="100">
        <f>Dat_01!G69</f>
        <v>13.3375263158</v>
      </c>
      <c r="H24" s="100">
        <f>Dat_01!E69</f>
        <v>10.702999999999999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19/12/2021</v>
      </c>
      <c r="C25" s="100">
        <f>Dat_01!B70</f>
        <v>13.391999999999999</v>
      </c>
      <c r="D25" s="100">
        <f>Dat_01!C70</f>
        <v>9.3979999999999997</v>
      </c>
      <c r="E25" s="100">
        <f>Dat_01!D70</f>
        <v>5.4039999999999999</v>
      </c>
      <c r="F25" s="100">
        <f>Dat_01!H70</f>
        <v>5.9469473684</v>
      </c>
      <c r="G25" s="100">
        <f>Dat_01!G70</f>
        <v>13.2383157895</v>
      </c>
      <c r="H25" s="100">
        <f>Dat_01!E70</f>
        <v>10.795999999999999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20/12/2021</v>
      </c>
      <c r="C26" s="100">
        <f>Dat_01!B71</f>
        <v>13.832000000000001</v>
      </c>
      <c r="D26" s="100">
        <f>Dat_01!C71</f>
        <v>9.5069999999999997</v>
      </c>
      <c r="E26" s="100">
        <f>Dat_01!D71</f>
        <v>5.1820000000000004</v>
      </c>
      <c r="F26" s="100">
        <f>Dat_01!H71</f>
        <v>5.9255263158</v>
      </c>
      <c r="G26" s="100">
        <f>Dat_01!G71</f>
        <v>13.3912105263</v>
      </c>
      <c r="H26" s="100">
        <f>Dat_01!E71</f>
        <v>11.347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21/12/2021</v>
      </c>
      <c r="C27" s="100">
        <f>Dat_01!B72</f>
        <v>15.678000000000001</v>
      </c>
      <c r="D27" s="100">
        <f>Dat_01!C72</f>
        <v>11.462999999999999</v>
      </c>
      <c r="E27" s="100">
        <f>Dat_01!D72</f>
        <v>7.2480000000000002</v>
      </c>
      <c r="F27" s="100">
        <f>Dat_01!H72</f>
        <v>5.9283157895</v>
      </c>
      <c r="G27" s="100">
        <f>Dat_01!G72</f>
        <v>14.2762105263</v>
      </c>
      <c r="H27" s="100">
        <f>Dat_01!E72</f>
        <v>11.978999999999999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22/12/2021</v>
      </c>
      <c r="C28" s="100">
        <f>Dat_01!B73</f>
        <v>14.849</v>
      </c>
      <c r="D28" s="100">
        <f>Dat_01!C73</f>
        <v>11.73</v>
      </c>
      <c r="E28" s="100">
        <f>Dat_01!D73</f>
        <v>8.61</v>
      </c>
      <c r="F28" s="100">
        <f>Dat_01!H73</f>
        <v>6.1784736842000001</v>
      </c>
      <c r="G28" s="100">
        <f>Dat_01!G73</f>
        <v>14.178105263200001</v>
      </c>
      <c r="H28" s="100">
        <f>Dat_01!E73</f>
        <v>12.273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23/12/2021</v>
      </c>
      <c r="C29" s="100">
        <f>Dat_01!B74</f>
        <v>14.597</v>
      </c>
      <c r="D29" s="100">
        <f>Dat_01!C74</f>
        <v>11.946</v>
      </c>
      <c r="E29" s="100">
        <f>Dat_01!D74</f>
        <v>9.2949999999999999</v>
      </c>
      <c r="F29" s="100">
        <f>Dat_01!H74</f>
        <v>5.5124210525999997</v>
      </c>
      <c r="G29" s="100">
        <f>Dat_01!G74</f>
        <v>13.9392105263</v>
      </c>
      <c r="H29" s="100">
        <f>Dat_01!E74</f>
        <v>11.345000000000001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24/12/2021</v>
      </c>
      <c r="C30" s="100">
        <f>Dat_01!B75</f>
        <v>14.555999999999999</v>
      </c>
      <c r="D30" s="100">
        <f>Dat_01!C75</f>
        <v>12.34</v>
      </c>
      <c r="E30" s="100">
        <f>Dat_01!D75</f>
        <v>10.125</v>
      </c>
      <c r="F30" s="100">
        <f>Dat_01!H75</f>
        <v>5.5452105263</v>
      </c>
      <c r="G30" s="100">
        <f>Dat_01!G75</f>
        <v>14.098105263200001</v>
      </c>
      <c r="H30" s="100">
        <f>Dat_01!E75</f>
        <v>9.9580000000000002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25/12/2021</v>
      </c>
      <c r="C31" s="100">
        <f>Dat_01!B76</f>
        <v>15.477</v>
      </c>
      <c r="D31" s="100">
        <f>Dat_01!C76</f>
        <v>12.49</v>
      </c>
      <c r="E31" s="100">
        <f>Dat_01!D76</f>
        <v>9.5039999999999996</v>
      </c>
      <c r="F31" s="100">
        <f>Dat_01!H76</f>
        <v>5.0745263158</v>
      </c>
      <c r="G31" s="100">
        <f>Dat_01!G76</f>
        <v>13.291421052600001</v>
      </c>
      <c r="H31" s="100">
        <f>Dat_01!E76</f>
        <v>7.875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26/12/2021</v>
      </c>
      <c r="C32" s="100">
        <f>Dat_01!B77</f>
        <v>15.808</v>
      </c>
      <c r="D32" s="100">
        <f>Dat_01!C77</f>
        <v>12.616</v>
      </c>
      <c r="E32" s="100">
        <f>Dat_01!D77</f>
        <v>9.423</v>
      </c>
      <c r="F32" s="100">
        <f>Dat_01!H77</f>
        <v>4.8095263158000003</v>
      </c>
      <c r="G32" s="100">
        <f>Dat_01!G77</f>
        <v>12.9911052632</v>
      </c>
      <c r="H32" s="100">
        <f>Dat_01!E77</f>
        <v>6.5990000000000002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27/12/2021</v>
      </c>
      <c r="C33" s="100">
        <f>Dat_01!B78</f>
        <v>18.663</v>
      </c>
      <c r="D33" s="100">
        <f>Dat_01!C78</f>
        <v>15.138</v>
      </c>
      <c r="E33" s="100">
        <f>Dat_01!D78</f>
        <v>11.614000000000001</v>
      </c>
      <c r="F33" s="100">
        <f>Dat_01!H78</f>
        <v>4.8637368420999998</v>
      </c>
      <c r="G33" s="100">
        <f>Dat_01!G78</f>
        <v>13.2842631579</v>
      </c>
      <c r="H33" s="100">
        <f>Dat_01!E78</f>
        <v>6.1950000000000003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28/12/2021</v>
      </c>
      <c r="C34" s="100">
        <f>Dat_01!B79</f>
        <v>18.878</v>
      </c>
      <c r="D34" s="100">
        <f>Dat_01!C79</f>
        <v>15.231999999999999</v>
      </c>
      <c r="E34" s="100">
        <f>Dat_01!D79</f>
        <v>11.587</v>
      </c>
      <c r="F34" s="100">
        <f>Dat_01!H79</f>
        <v>5.3258947367999996</v>
      </c>
      <c r="G34" s="100">
        <f>Dat_01!G79</f>
        <v>13.6207894737</v>
      </c>
      <c r="H34" s="100">
        <f>Dat_01!E79</f>
        <v>8.6270000000000007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29/12/2021</v>
      </c>
      <c r="C35" s="100">
        <f>Dat_01!B80</f>
        <v>18.8</v>
      </c>
      <c r="D35" s="100">
        <f>Dat_01!C80</f>
        <v>14.265000000000001</v>
      </c>
      <c r="E35" s="100">
        <f>Dat_01!D80</f>
        <v>9.73</v>
      </c>
      <c r="F35" s="100">
        <f>Dat_01!H80</f>
        <v>5.1639473683999997</v>
      </c>
      <c r="G35" s="100">
        <f>Dat_01!G80</f>
        <v>13.5672105263</v>
      </c>
      <c r="H35" s="100">
        <f>Dat_01!E80</f>
        <v>7.59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30/12/2021</v>
      </c>
      <c r="C36" s="100">
        <f>Dat_01!B81</f>
        <v>18.919</v>
      </c>
      <c r="D36" s="100">
        <f>Dat_01!C81</f>
        <v>13.231999999999999</v>
      </c>
      <c r="E36" s="100">
        <f>Dat_01!D81</f>
        <v>7.5439999999999996</v>
      </c>
      <c r="F36" s="100">
        <f>Dat_01!H81</f>
        <v>5.4054210526000004</v>
      </c>
      <c r="G36" s="100">
        <f>Dat_01!G81</f>
        <v>14.218473684199999</v>
      </c>
      <c r="H36" s="100">
        <f>Dat_01!E81</f>
        <v>7.0060000000000002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31/12/2021</v>
      </c>
      <c r="C37" s="100">
        <f>Dat_01!B82</f>
        <v>18.253</v>
      </c>
      <c r="D37" s="100">
        <f>Dat_01!C82</f>
        <v>12.371</v>
      </c>
      <c r="E37" s="100">
        <f>Dat_01!D82</f>
        <v>6.49</v>
      </c>
      <c r="F37" s="100">
        <f>Dat_01!H82</f>
        <v>5.3753684211000001</v>
      </c>
      <c r="G37" s="100">
        <f>Dat_01!G82</f>
        <v>13.8191578947</v>
      </c>
      <c r="H37" s="100">
        <f>Dat_01!E82</f>
        <v>6.9390000000000001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84</v>
      </c>
      <c r="C38" s="102">
        <f>AVERAGE(C7:C37)</f>
        <v>15.19938709677419</v>
      </c>
      <c r="D38" s="102">
        <f>AVERAGE(D7:D37)</f>
        <v>11.113999999999995</v>
      </c>
      <c r="E38" s="102">
        <f t="shared" ref="E38:F38" si="0">AVERAGE(E7:E37)</f>
        <v>7.0287419354838709</v>
      </c>
      <c r="F38" s="102">
        <f t="shared" si="0"/>
        <v>5.6880645161258068</v>
      </c>
      <c r="G38" s="102">
        <f>AVERAGE(G7:G37)</f>
        <v>13.794432937183869</v>
      </c>
      <c r="H38" s="102">
        <f>AVERAGE(H7:H37)</f>
        <v>9.8349999999999973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85</v>
      </c>
    </row>
    <row r="41" spans="1:16" ht="34.5" customHeight="1">
      <c r="B41" s="97"/>
      <c r="C41" s="98" t="s">
        <v>75</v>
      </c>
    </row>
    <row r="42" spans="1:16" ht="11.25" customHeight="1">
      <c r="A42" s="104" t="s">
        <v>86</v>
      </c>
      <c r="B42" s="99">
        <v>42613</v>
      </c>
      <c r="C42" s="105">
        <f>Dat_01!B94</f>
        <v>21177.253561983998</v>
      </c>
    </row>
    <row r="43" spans="1:16" ht="11.25" customHeight="1">
      <c r="A43" s="104" t="s">
        <v>87</v>
      </c>
      <c r="B43" s="99">
        <v>42643</v>
      </c>
      <c r="C43" s="105">
        <f>Dat_01!B95</f>
        <v>19936.18443252</v>
      </c>
    </row>
    <row r="44" spans="1:16" ht="11.25" customHeight="1">
      <c r="A44" s="104" t="s">
        <v>88</v>
      </c>
      <c r="B44" s="99">
        <v>42674</v>
      </c>
      <c r="C44" s="105">
        <f>Dat_01!B96</f>
        <v>20155.46354927</v>
      </c>
    </row>
    <row r="45" spans="1:16" ht="11.25" customHeight="1">
      <c r="A45" s="104" t="s">
        <v>89</v>
      </c>
      <c r="B45" s="99">
        <v>42704</v>
      </c>
      <c r="C45" s="105">
        <f>Dat_01!B97</f>
        <v>20817.226544469999</v>
      </c>
    </row>
    <row r="46" spans="1:16" ht="11.25" customHeight="1">
      <c r="A46" s="104" t="s">
        <v>90</v>
      </c>
      <c r="B46" s="99">
        <v>42735</v>
      </c>
      <c r="C46" s="105">
        <f>Dat_01!B98</f>
        <v>20907.164036049999</v>
      </c>
    </row>
    <row r="47" spans="1:16" ht="11.25" customHeight="1">
      <c r="A47" s="104" t="s">
        <v>91</v>
      </c>
      <c r="B47" s="99">
        <v>42766</v>
      </c>
      <c r="C47" s="105">
        <f>Dat_01!B99</f>
        <v>22577.217376982</v>
      </c>
    </row>
    <row r="48" spans="1:16" ht="11.25" customHeight="1">
      <c r="A48" s="104" t="s">
        <v>92</v>
      </c>
      <c r="B48" s="99">
        <v>42794</v>
      </c>
      <c r="C48" s="105">
        <f>Dat_01!B100</f>
        <v>19840.085661852001</v>
      </c>
    </row>
    <row r="49" spans="1:3" ht="11.25" customHeight="1">
      <c r="A49" s="104" t="s">
        <v>93</v>
      </c>
      <c r="B49" s="99">
        <v>42825</v>
      </c>
      <c r="C49" s="105">
        <f>Dat_01!B101</f>
        <v>19808.362302358</v>
      </c>
    </row>
    <row r="50" spans="1:3" ht="11.25" customHeight="1">
      <c r="A50" s="104" t="s">
        <v>94</v>
      </c>
      <c r="B50" s="99">
        <v>42855</v>
      </c>
      <c r="C50" s="105">
        <f>Dat_01!B102</f>
        <v>16160.449329384001</v>
      </c>
    </row>
    <row r="51" spans="1:3" ht="11.25" customHeight="1">
      <c r="A51" s="104" t="s">
        <v>87</v>
      </c>
      <c r="B51" s="99">
        <v>42886</v>
      </c>
      <c r="C51" s="105">
        <f>Dat_01!B103</f>
        <v>17368.389882903</v>
      </c>
    </row>
    <row r="52" spans="1:3" ht="11.25" customHeight="1">
      <c r="A52" s="104" t="s">
        <v>94</v>
      </c>
      <c r="B52" s="99">
        <v>42916</v>
      </c>
      <c r="C52" s="105">
        <f>Dat_01!B104</f>
        <v>18362.470596456002</v>
      </c>
    </row>
    <row r="53" spans="1:3" ht="11.25" customHeight="1">
      <c r="A53" s="104" t="s">
        <v>86</v>
      </c>
      <c r="B53" s="99">
        <v>42947</v>
      </c>
      <c r="C53" s="105">
        <f>Dat_01!B105</f>
        <v>21947.259823193999</v>
      </c>
    </row>
    <row r="54" spans="1:3" ht="11.25" customHeight="1">
      <c r="A54" s="104" t="s">
        <v>86</v>
      </c>
      <c r="B54" s="99">
        <v>42978</v>
      </c>
      <c r="C54" s="105">
        <f>Dat_01!B106</f>
        <v>20745.843456404</v>
      </c>
    </row>
    <row r="55" spans="1:3" ht="11.25" customHeight="1">
      <c r="A55" s="104" t="s">
        <v>87</v>
      </c>
      <c r="B55" s="99">
        <v>43008</v>
      </c>
      <c r="C55" s="105">
        <f>Dat_01!B107</f>
        <v>19374.545052672001</v>
      </c>
    </row>
    <row r="56" spans="1:3" ht="11.25" customHeight="1">
      <c r="A56" s="104" t="s">
        <v>88</v>
      </c>
      <c r="B56" s="99">
        <v>43039</v>
      </c>
      <c r="C56" s="105">
        <f>Dat_01!B108</f>
        <v>19617.864228332</v>
      </c>
    </row>
    <row r="57" spans="1:3" ht="11.25" customHeight="1">
      <c r="A57" s="104" t="s">
        <v>89</v>
      </c>
      <c r="B57" s="99">
        <v>43069</v>
      </c>
      <c r="C57" s="105">
        <f>Dat_01!B109</f>
        <v>19650.360050158</v>
      </c>
    </row>
    <row r="58" spans="1:3" ht="11.25" customHeight="1">
      <c r="A58" s="104" t="s">
        <v>90</v>
      </c>
      <c r="B58" s="99">
        <v>43100</v>
      </c>
      <c r="C58" s="105">
        <f>Dat_01!B110</f>
        <v>21302.170343446</v>
      </c>
    </row>
    <row r="59" spans="1:3" ht="11.25" customHeight="1">
      <c r="A59" s="104" t="s">
        <v>91</v>
      </c>
      <c r="B59" s="99">
        <v>43131</v>
      </c>
      <c r="C59" s="105">
        <f>Dat_01!B111</f>
        <v>22753.503926590001</v>
      </c>
    </row>
    <row r="60" spans="1:3" ht="11.25" customHeight="1">
      <c r="A60" s="104" t="s">
        <v>92</v>
      </c>
      <c r="B60" s="99">
        <v>43159</v>
      </c>
      <c r="C60" s="105">
        <f>Dat_01!B112</f>
        <v>19213.657024913999</v>
      </c>
    </row>
    <row r="61" spans="1:3" ht="11.25" customHeight="1">
      <c r="A61" s="104" t="s">
        <v>93</v>
      </c>
      <c r="B61" s="99">
        <v>43190</v>
      </c>
      <c r="C61" s="105">
        <f>Dat_01!B113</f>
        <v>20736.411758639999</v>
      </c>
    </row>
    <row r="62" spans="1:3" ht="11.25" customHeight="1">
      <c r="A62" s="104" t="s">
        <v>94</v>
      </c>
      <c r="B62" s="99">
        <v>43220</v>
      </c>
      <c r="C62" s="105">
        <f>Dat_01!B114</f>
        <v>18910.043666295998</v>
      </c>
    </row>
    <row r="63" spans="1:3" ht="11.25" customHeight="1">
      <c r="A63" s="104" t="s">
        <v>87</v>
      </c>
      <c r="B63" s="99">
        <v>43251</v>
      </c>
      <c r="C63" s="105">
        <f>Dat_01!B115</f>
        <v>19295.299363975999</v>
      </c>
    </row>
    <row r="64" spans="1:3" ht="11.25" customHeight="1">
      <c r="A64" s="104" t="s">
        <v>94</v>
      </c>
      <c r="B64" s="99">
        <v>43281</v>
      </c>
      <c r="C64" s="105">
        <f>Dat_01!B116</f>
        <v>19588.968241727998</v>
      </c>
    </row>
    <row r="65" spans="1:4" ht="11.25" customHeight="1">
      <c r="A65" s="104" t="s">
        <v>86</v>
      </c>
      <c r="B65" s="99">
        <v>43312</v>
      </c>
      <c r="C65" s="105">
        <f>Dat_01!B117</f>
        <v>21538.124156954</v>
      </c>
    </row>
    <row r="66" spans="1:4" ht="11.25" customHeight="1">
      <c r="A66" s="104" t="s">
        <v>86</v>
      </c>
      <c r="B66" s="106">
        <v>43343</v>
      </c>
      <c r="C66" s="107">
        <f>Dat_01!B118</f>
        <v>20648.117359340002</v>
      </c>
    </row>
    <row r="68" spans="1:4" ht="11.25" customHeight="1">
      <c r="B68" s="94" t="s">
        <v>10</v>
      </c>
    </row>
    <row r="69" spans="1:4" ht="45.75" customHeight="1">
      <c r="B69" s="97" t="s">
        <v>95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01/12/2021</v>
      </c>
      <c r="C70" s="105">
        <f>Dat_01!B129</f>
        <v>36461.696000000004</v>
      </c>
      <c r="D70" s="105">
        <f>Dat_01!D129</f>
        <v>757.50130300800004</v>
      </c>
    </row>
    <row r="71" spans="1:4" ht="11.25" customHeight="1">
      <c r="A71" s="93">
        <v>2</v>
      </c>
      <c r="B71" s="99" t="str">
        <f>Dat_01!A130</f>
        <v>02/12/2021</v>
      </c>
      <c r="C71" s="105">
        <f>Dat_01!B130</f>
        <v>36627.775000000001</v>
      </c>
      <c r="D71" s="105">
        <f>Dat_01!D130</f>
        <v>759.09130923999999</v>
      </c>
    </row>
    <row r="72" spans="1:4" ht="11.25" customHeight="1">
      <c r="A72" s="93">
        <v>3</v>
      </c>
      <c r="B72" s="99" t="str">
        <f>Dat_01!A131</f>
        <v>03/12/2021</v>
      </c>
      <c r="C72" s="105">
        <f>Dat_01!B131</f>
        <v>35098.084000000003</v>
      </c>
      <c r="D72" s="105">
        <f>Dat_01!D131</f>
        <v>750.28429696000001</v>
      </c>
    </row>
    <row r="73" spans="1:4" ht="11.25" customHeight="1">
      <c r="A73" s="93">
        <v>4</v>
      </c>
      <c r="B73" s="99" t="str">
        <f>Dat_01!A132</f>
        <v>04/12/2021</v>
      </c>
      <c r="C73" s="105">
        <f>Dat_01!B132</f>
        <v>31728.334999999999</v>
      </c>
      <c r="D73" s="105">
        <f>Dat_01!D132</f>
        <v>673.30934503000003</v>
      </c>
    </row>
    <row r="74" spans="1:4" ht="11.25" customHeight="1">
      <c r="A74" s="93">
        <v>5</v>
      </c>
      <c r="B74" s="99" t="str">
        <f>Dat_01!A133</f>
        <v>05/12/2021</v>
      </c>
      <c r="C74" s="105">
        <f>Dat_01!B133</f>
        <v>30403.594000000001</v>
      </c>
      <c r="D74" s="105">
        <f>Dat_01!D133</f>
        <v>624.69147397999996</v>
      </c>
    </row>
    <row r="75" spans="1:4" ht="11.25" customHeight="1">
      <c r="A75" s="93">
        <v>6</v>
      </c>
      <c r="B75" s="99" t="str">
        <f>Dat_01!A134</f>
        <v>06/12/2021</v>
      </c>
      <c r="C75" s="105">
        <f>Dat_01!B134</f>
        <v>30944.110400000001</v>
      </c>
      <c r="D75" s="105">
        <f>Dat_01!D134</f>
        <v>630.06834401200001</v>
      </c>
    </row>
    <row r="76" spans="1:4" ht="11.25" customHeight="1">
      <c r="A76" s="93">
        <v>7</v>
      </c>
      <c r="B76" s="99" t="str">
        <f>Dat_01!A135</f>
        <v>07/12/2021</v>
      </c>
      <c r="C76" s="105">
        <f>Dat_01!B135</f>
        <v>32232.181</v>
      </c>
      <c r="D76" s="105">
        <f>Dat_01!D135</f>
        <v>671.13831629399999</v>
      </c>
    </row>
    <row r="77" spans="1:4" ht="11.25" customHeight="1">
      <c r="A77" s="93">
        <v>8</v>
      </c>
      <c r="B77" s="99" t="str">
        <f>Dat_01!A136</f>
        <v>08/12/2021</v>
      </c>
      <c r="C77" s="105">
        <f>Dat_01!B136</f>
        <v>32097.88</v>
      </c>
      <c r="D77" s="105">
        <f>Dat_01!D136</f>
        <v>646.01077394799995</v>
      </c>
    </row>
    <row r="78" spans="1:4" ht="11.25" customHeight="1">
      <c r="A78" s="93">
        <v>9</v>
      </c>
      <c r="B78" s="99" t="str">
        <f>Dat_01!A137</f>
        <v>09/12/2021</v>
      </c>
      <c r="C78" s="105">
        <f>Dat_01!B137</f>
        <v>36083.631999999998</v>
      </c>
      <c r="D78" s="105">
        <f>Dat_01!D137</f>
        <v>741.35688375999996</v>
      </c>
    </row>
    <row r="79" spans="1:4" ht="11.25" customHeight="1">
      <c r="A79" s="93">
        <v>10</v>
      </c>
      <c r="B79" s="99" t="str">
        <f>Dat_01!A138</f>
        <v>10/12/2021</v>
      </c>
      <c r="C79" s="105">
        <f>Dat_01!B138</f>
        <v>34396.75</v>
      </c>
      <c r="D79" s="105">
        <f>Dat_01!D138</f>
        <v>735.56294111</v>
      </c>
    </row>
    <row r="80" spans="1:4" ht="11.25" customHeight="1">
      <c r="A80" s="93">
        <v>11</v>
      </c>
      <c r="B80" s="99" t="str">
        <f>Dat_01!A139</f>
        <v>11/12/2021</v>
      </c>
      <c r="C80" s="105">
        <f>Dat_01!B139</f>
        <v>30517.607</v>
      </c>
      <c r="D80" s="105">
        <f>Dat_01!D139</f>
        <v>651.73233796</v>
      </c>
    </row>
    <row r="81" spans="1:4" ht="11.25" customHeight="1">
      <c r="A81" s="93">
        <v>12</v>
      </c>
      <c r="B81" s="99" t="str">
        <f>Dat_01!A140</f>
        <v>12/12/2021</v>
      </c>
      <c r="C81" s="105">
        <f>Dat_01!B140</f>
        <v>30201.947</v>
      </c>
      <c r="D81" s="105">
        <f>Dat_01!D140</f>
        <v>606.30606909999995</v>
      </c>
    </row>
    <row r="82" spans="1:4" ht="11.25" customHeight="1">
      <c r="A82" s="93">
        <v>13</v>
      </c>
      <c r="B82" s="99" t="str">
        <f>Dat_01!A141</f>
        <v>13/12/2021</v>
      </c>
      <c r="C82" s="105">
        <f>Dat_01!B141</f>
        <v>35109.052000000003</v>
      </c>
      <c r="D82" s="105">
        <f>Dat_01!D141</f>
        <v>717.29429654</v>
      </c>
    </row>
    <row r="83" spans="1:4" ht="11.25" customHeight="1">
      <c r="A83" s="93">
        <v>14</v>
      </c>
      <c r="B83" s="99" t="str">
        <f>Dat_01!A142</f>
        <v>14/12/2021</v>
      </c>
      <c r="C83" s="105">
        <f>Dat_01!B142</f>
        <v>35775.978000000003</v>
      </c>
      <c r="D83" s="105">
        <f>Dat_01!D142</f>
        <v>741.64615475999994</v>
      </c>
    </row>
    <row r="84" spans="1:4" ht="11.25" customHeight="1">
      <c r="A84" s="93">
        <v>15</v>
      </c>
      <c r="B84" s="99" t="str">
        <f>Dat_01!A143</f>
        <v>15/12/2021</v>
      </c>
      <c r="C84" s="105">
        <f>Dat_01!B143</f>
        <v>35758.146999999997</v>
      </c>
      <c r="D84" s="105">
        <f>Dat_01!D143</f>
        <v>744.947767344</v>
      </c>
    </row>
    <row r="85" spans="1:4" ht="11.25" customHeight="1">
      <c r="A85" s="93">
        <v>16</v>
      </c>
      <c r="B85" s="99" t="str">
        <f>Dat_01!A144</f>
        <v>16/12/2021</v>
      </c>
      <c r="C85" s="105">
        <f>Dat_01!B144</f>
        <v>35859.472999999998</v>
      </c>
      <c r="D85" s="105">
        <f>Dat_01!D144</f>
        <v>750.46148900000003</v>
      </c>
    </row>
    <row r="86" spans="1:4" ht="11.25" customHeight="1">
      <c r="A86" s="93">
        <v>17</v>
      </c>
      <c r="B86" s="99" t="str">
        <f>Dat_01!A145</f>
        <v>17/12/2021</v>
      </c>
      <c r="C86" s="105">
        <f>Dat_01!B145</f>
        <v>34808.103999999999</v>
      </c>
      <c r="D86" s="105">
        <f>Dat_01!D145</f>
        <v>741.85199399999999</v>
      </c>
    </row>
    <row r="87" spans="1:4" ht="11.25" customHeight="1">
      <c r="A87" s="93">
        <v>18</v>
      </c>
      <c r="B87" s="99" t="str">
        <f>Dat_01!A146</f>
        <v>18/12/2021</v>
      </c>
      <c r="C87" s="105">
        <f>Dat_01!B146</f>
        <v>31185.608</v>
      </c>
      <c r="D87" s="105">
        <f>Dat_01!D146</f>
        <v>665.74519199999997</v>
      </c>
    </row>
    <row r="88" spans="1:4" ht="11.25" customHeight="1">
      <c r="A88" s="93">
        <v>19</v>
      </c>
      <c r="B88" s="99" t="str">
        <f>Dat_01!A147</f>
        <v>19/12/2021</v>
      </c>
      <c r="C88" s="105">
        <f>Dat_01!B147</f>
        <v>30850.877</v>
      </c>
      <c r="D88" s="105">
        <f>Dat_01!D147</f>
        <v>623.54396499999996</v>
      </c>
    </row>
    <row r="89" spans="1:4" ht="11.25" customHeight="1">
      <c r="A89" s="93">
        <v>20</v>
      </c>
      <c r="B89" s="99" t="str">
        <f>Dat_01!A148</f>
        <v>20/12/2021</v>
      </c>
      <c r="C89" s="105">
        <f>Dat_01!B148</f>
        <v>35365.07</v>
      </c>
      <c r="D89" s="105">
        <f>Dat_01!D148</f>
        <v>729.54810568000005</v>
      </c>
    </row>
    <row r="90" spans="1:4" ht="11.25" customHeight="1">
      <c r="A90" s="93">
        <v>21</v>
      </c>
      <c r="B90" s="99" t="str">
        <f>Dat_01!A149</f>
        <v>21/12/2021</v>
      </c>
      <c r="C90" s="105">
        <f>Dat_01!B149</f>
        <v>34736.487999999998</v>
      </c>
      <c r="D90" s="105">
        <f>Dat_01!D149</f>
        <v>731.08906492000006</v>
      </c>
    </row>
    <row r="91" spans="1:4" ht="11.25" customHeight="1">
      <c r="A91" s="93">
        <v>22</v>
      </c>
      <c r="B91" s="99" t="str">
        <f>Dat_01!A150</f>
        <v>22/12/2021</v>
      </c>
      <c r="C91" s="105">
        <f>Dat_01!B150</f>
        <v>33719.695</v>
      </c>
      <c r="D91" s="105">
        <f>Dat_01!D150</f>
        <v>714.89640503999999</v>
      </c>
    </row>
    <row r="92" spans="1:4" ht="11.25" customHeight="1">
      <c r="A92" s="93">
        <v>23</v>
      </c>
      <c r="B92" s="99" t="str">
        <f>Dat_01!A151</f>
        <v>23/12/2021</v>
      </c>
      <c r="C92" s="105">
        <f>Dat_01!B151</f>
        <v>32258.921999999999</v>
      </c>
      <c r="D92" s="105">
        <f>Dat_01!D151</f>
        <v>686.84824456000001</v>
      </c>
    </row>
    <row r="93" spans="1:4" ht="11.25" customHeight="1">
      <c r="A93" s="93">
        <v>24</v>
      </c>
      <c r="B93" s="99" t="str">
        <f>Dat_01!A152</f>
        <v>24/12/2021</v>
      </c>
      <c r="C93" s="105">
        <f>Dat_01!B152</f>
        <v>28236.391</v>
      </c>
      <c r="D93" s="105">
        <f>Dat_01!D152</f>
        <v>596.43507009999996</v>
      </c>
    </row>
    <row r="94" spans="1:4" ht="11.25" customHeight="1">
      <c r="A94" s="93">
        <v>25</v>
      </c>
      <c r="B94" s="99" t="str">
        <f>Dat_01!A153</f>
        <v>25/12/2021</v>
      </c>
      <c r="C94" s="105">
        <f>Dat_01!B153</f>
        <v>24953.204000000002</v>
      </c>
      <c r="D94" s="105">
        <f>Dat_01!D153</f>
        <v>511.19314058999998</v>
      </c>
    </row>
    <row r="95" spans="1:4" ht="11.25" customHeight="1">
      <c r="A95" s="93">
        <v>26</v>
      </c>
      <c r="B95" s="99" t="str">
        <f>Dat_01!A154</f>
        <v>26/12/2021</v>
      </c>
      <c r="C95" s="105">
        <f>Dat_01!B154</f>
        <v>27501.177</v>
      </c>
      <c r="D95" s="105">
        <f>Dat_01!D154</f>
        <v>545.742581008</v>
      </c>
    </row>
    <row r="96" spans="1:4" ht="11.25" customHeight="1">
      <c r="A96" s="93">
        <v>27</v>
      </c>
      <c r="B96" s="99" t="str">
        <f>Dat_01!A155</f>
        <v>27/12/2021</v>
      </c>
      <c r="C96" s="105">
        <f>Dat_01!B155</f>
        <v>29967.284</v>
      </c>
      <c r="D96" s="105">
        <f>Dat_01!D155</f>
        <v>618.06651968000006</v>
      </c>
    </row>
    <row r="97" spans="1:9" ht="11.25" customHeight="1">
      <c r="A97" s="93">
        <v>28</v>
      </c>
      <c r="B97" s="99" t="str">
        <f>Dat_01!A156</f>
        <v>28/12/2021</v>
      </c>
      <c r="C97" s="105">
        <f>Dat_01!B156</f>
        <v>29977.528504000002</v>
      </c>
      <c r="D97" s="105">
        <f>Dat_01!D156</f>
        <v>624.24862800799997</v>
      </c>
    </row>
    <row r="98" spans="1:9" ht="11.25" customHeight="1">
      <c r="A98" s="93">
        <v>29</v>
      </c>
      <c r="B98" s="99" t="str">
        <f>Dat_01!A157</f>
        <v>29/12/2021</v>
      </c>
      <c r="C98" s="105">
        <f>Dat_01!B157</f>
        <v>29834.382504000001</v>
      </c>
      <c r="D98" s="105">
        <f>Dat_01!D157</f>
        <v>617.05732457600004</v>
      </c>
    </row>
    <row r="99" spans="1:9" ht="11.25" customHeight="1">
      <c r="A99" s="93">
        <v>30</v>
      </c>
      <c r="B99" s="99" t="str">
        <f>Dat_01!A158</f>
        <v>30/12/2021</v>
      </c>
      <c r="C99" s="105">
        <f>Dat_01!B158</f>
        <v>29655.738000000001</v>
      </c>
      <c r="D99" s="105">
        <f>Dat_01!D158</f>
        <v>612.83603277600002</v>
      </c>
    </row>
    <row r="100" spans="1:9" ht="11.25" customHeight="1">
      <c r="A100" s="93">
        <v>31</v>
      </c>
      <c r="B100" s="99" t="str">
        <f>Dat_01!A159</f>
        <v>31/12/2021</v>
      </c>
      <c r="C100" s="105">
        <f>Dat_01!B159</f>
        <v>27720.895</v>
      </c>
      <c r="D100" s="105">
        <f>Dat_01!D159</f>
        <v>570.08907555999997</v>
      </c>
    </row>
    <row r="101" spans="1:9" ht="11.25" customHeight="1">
      <c r="A101" s="93"/>
      <c r="B101" s="101" t="s">
        <v>96</v>
      </c>
      <c r="C101" s="108">
        <f>MAX(C70:C100)</f>
        <v>36627.775000000001</v>
      </c>
      <c r="D101" s="108">
        <f>MAX(D70:D100)</f>
        <v>759.09130923999999</v>
      </c>
      <c r="E101" s="130"/>
      <c r="F101" s="120"/>
    </row>
    <row r="103" spans="1:9" ht="11.25" customHeight="1">
      <c r="B103" s="94" t="s">
        <v>97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2020</v>
      </c>
      <c r="C107" s="111">
        <f>Dat_01!D173</f>
        <v>38972</v>
      </c>
      <c r="D107" s="111">
        <f>Dat_01!B173</f>
        <v>40423</v>
      </c>
      <c r="E107" s="111"/>
      <c r="F107" s="112" t="str">
        <f>Dat_01!D185</f>
        <v>30 julio (13:54 h)</v>
      </c>
      <c r="G107" s="112" t="str">
        <f>Dat_01!E185</f>
        <v>20 enero (20:22 h)</v>
      </c>
    </row>
    <row r="108" spans="1:9" ht="11.25" customHeight="1">
      <c r="B108" s="110">
        <f>Dat_01!A186</f>
        <v>2021</v>
      </c>
      <c r="C108" s="111">
        <f>Dat_01!D174</f>
        <v>37385</v>
      </c>
      <c r="D108" s="111">
        <f>Dat_01!B174</f>
        <v>42225</v>
      </c>
      <c r="E108" s="111"/>
      <c r="F108" s="112" t="str">
        <f>Dat_01!D186</f>
        <v>22 julio (14:43 h)</v>
      </c>
      <c r="G108" s="112" t="str">
        <f>Dat_01!E186</f>
        <v>8 enero (14:05 h)</v>
      </c>
    </row>
    <row r="109" spans="1:9" ht="11.25" customHeight="1">
      <c r="B109" s="113" t="str">
        <f>Dat_01!A187</f>
        <v>dic-21</v>
      </c>
      <c r="C109" s="114">
        <f>Dat_01!B166</f>
        <v>37171</v>
      </c>
      <c r="D109" s="114"/>
      <c r="E109" s="114"/>
      <c r="F109" s="115" t="str">
        <f>Dat_01!D187</f>
        <v/>
      </c>
      <c r="G109" s="115" t="str">
        <f>Dat_01!E187</f>
        <v>2 diciembre (20:28 h)</v>
      </c>
      <c r="H109" s="129">
        <f>Dat_01!D166</f>
        <v>37921</v>
      </c>
      <c r="I109" s="131">
        <f>(C109/H109-1)*100</f>
        <v>-1.9777959441997783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D</v>
      </c>
      <c r="B113" s="99" t="str">
        <f>Dat_01!A33</f>
        <v>Diciembre 2020</v>
      </c>
      <c r="C113" s="100">
        <f>Dat_01!C33*100</f>
        <v>1.889</v>
      </c>
      <c r="D113" s="100">
        <f>Dat_01!D33*100</f>
        <v>-8.3000000000000004E-2</v>
      </c>
      <c r="E113" s="100">
        <f>Dat_01!E33*100</f>
        <v>1.397</v>
      </c>
      <c r="F113" s="100">
        <f>Dat_01!F33*100</f>
        <v>0.57499999999999996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E</v>
      </c>
      <c r="B114" s="99" t="str">
        <f>Dat_01!A34</f>
        <v>Enero 2021</v>
      </c>
      <c r="C114" s="100">
        <f>Dat_01!C34*100</f>
        <v>0.78100000000000003</v>
      </c>
      <c r="D114" s="100">
        <f>Dat_01!D34*100</f>
        <v>-1.506</v>
      </c>
      <c r="E114" s="100">
        <f>Dat_01!E34*100</f>
        <v>1.7809999999999999</v>
      </c>
      <c r="F114" s="100">
        <f>Dat_01!F34*100</f>
        <v>0.50600000000000001</v>
      </c>
    </row>
    <row r="115" spans="1:6" ht="11.25" customHeight="1">
      <c r="A115" s="104" t="str">
        <f t="shared" si="1"/>
        <v>F</v>
      </c>
      <c r="B115" s="99" t="str">
        <f>Dat_01!A35</f>
        <v>Febrero 2021</v>
      </c>
      <c r="C115" s="100">
        <f>Dat_01!C35*100</f>
        <v>-3.157</v>
      </c>
      <c r="D115" s="100">
        <f>Dat_01!D35*100</f>
        <v>0.34599999999999997</v>
      </c>
      <c r="E115" s="100">
        <f>Dat_01!E35*100</f>
        <v>1.4319999999999999</v>
      </c>
      <c r="F115" s="100">
        <f>Dat_01!F35*100</f>
        <v>-4.9349999999999996</v>
      </c>
    </row>
    <row r="116" spans="1:6" ht="11.25" customHeight="1">
      <c r="A116" s="104" t="str">
        <f t="shared" si="1"/>
        <v>M</v>
      </c>
      <c r="B116" s="99" t="str">
        <f>Dat_01!A36</f>
        <v>Marzo 2021</v>
      </c>
      <c r="C116" s="100">
        <f>Dat_01!C36*100</f>
        <v>4.6850000000000005</v>
      </c>
      <c r="D116" s="100">
        <f>Dat_01!D36*100</f>
        <v>0.59899999999999998</v>
      </c>
      <c r="E116" s="100">
        <f>Dat_01!E36*100</f>
        <v>0.41900000000000004</v>
      </c>
      <c r="F116" s="100">
        <f>Dat_01!F36*100</f>
        <v>3.6670000000000003</v>
      </c>
    </row>
    <row r="117" spans="1:6" ht="11.25" customHeight="1">
      <c r="A117" s="104" t="str">
        <f t="shared" si="1"/>
        <v>A</v>
      </c>
      <c r="B117" s="99" t="str">
        <f>Dat_01!A37</f>
        <v>Abril 2021</v>
      </c>
      <c r="C117" s="100">
        <f>Dat_01!C37*100</f>
        <v>17.014000000000003</v>
      </c>
      <c r="D117" s="100">
        <f>Dat_01!D37*100</f>
        <v>0.77799999999999991</v>
      </c>
      <c r="E117" s="100">
        <f>Dat_01!E37*100</f>
        <v>8.4000000000000005E-2</v>
      </c>
      <c r="F117" s="100">
        <f>Dat_01!F37*100</f>
        <v>16.152000000000001</v>
      </c>
    </row>
    <row r="118" spans="1:6" ht="11.25" customHeight="1">
      <c r="A118" s="104" t="str">
        <f t="shared" si="1"/>
        <v>M</v>
      </c>
      <c r="B118" s="99" t="str">
        <f>Dat_01!A38</f>
        <v>Mayo 2021</v>
      </c>
      <c r="C118" s="100">
        <f>Dat_01!C38*100</f>
        <v>11.093999999999999</v>
      </c>
      <c r="D118" s="100">
        <f>Dat_01!D38*100</f>
        <v>0.66100000000000003</v>
      </c>
      <c r="E118" s="100">
        <f>Dat_01!E38*100</f>
        <v>-2.181</v>
      </c>
      <c r="F118" s="100">
        <f>Dat_01!F38*100</f>
        <v>12.614000000000001</v>
      </c>
    </row>
    <row r="119" spans="1:6" ht="11.25" customHeight="1">
      <c r="A119" s="104" t="str">
        <f t="shared" si="1"/>
        <v>J</v>
      </c>
      <c r="B119" s="99" t="str">
        <f>Dat_01!A39</f>
        <v>Junio 2021</v>
      </c>
      <c r="C119" s="100">
        <f>Dat_01!C39*100</f>
        <v>6.6790000000000003</v>
      </c>
      <c r="D119" s="100">
        <f>Dat_01!D39*100</f>
        <v>0.46200000000000002</v>
      </c>
      <c r="E119" s="100">
        <f>Dat_01!E39*100</f>
        <v>0.23800000000000002</v>
      </c>
      <c r="F119" s="100">
        <f>Dat_01!F39*100</f>
        <v>5.9790000000000001</v>
      </c>
    </row>
    <row r="120" spans="1:6" ht="11.25" customHeight="1">
      <c r="A120" s="104" t="str">
        <f t="shared" si="1"/>
        <v>J</v>
      </c>
      <c r="B120" s="99" t="str">
        <f>Dat_01!A40</f>
        <v>Julio 2021</v>
      </c>
      <c r="C120" s="100">
        <f>Dat_01!C40*100</f>
        <v>-1.8640000000000001</v>
      </c>
      <c r="D120" s="100">
        <f>Dat_01!D40*100</f>
        <v>-0.39600000000000002</v>
      </c>
      <c r="E120" s="100">
        <f>Dat_01!E40*100</f>
        <v>-1.889</v>
      </c>
      <c r="F120" s="100">
        <f>Dat_01!F40*100</f>
        <v>0.42100000000000004</v>
      </c>
    </row>
    <row r="121" spans="1:6" ht="11.25" customHeight="1">
      <c r="A121" s="104" t="str">
        <f t="shared" si="1"/>
        <v>A</v>
      </c>
      <c r="B121" s="99" t="str">
        <f>Dat_01!A41</f>
        <v>Agosto 2021</v>
      </c>
      <c r="C121" s="100">
        <f>Dat_01!C41*100</f>
        <v>-0.47099999999999997</v>
      </c>
      <c r="D121" s="100">
        <f>Dat_01!D41*100</f>
        <v>0.42199999999999999</v>
      </c>
      <c r="E121" s="100">
        <f>Dat_01!E41*100</f>
        <v>-0.90700000000000003</v>
      </c>
      <c r="F121" s="100">
        <f>Dat_01!F41*100</f>
        <v>1.3999999999999999E-2</v>
      </c>
    </row>
    <row r="122" spans="1:6" ht="11.25" customHeight="1">
      <c r="A122" s="104" t="str">
        <f t="shared" si="1"/>
        <v>S</v>
      </c>
      <c r="B122" s="99" t="str">
        <f>Dat_01!A42</f>
        <v>Septiembre 2021</v>
      </c>
      <c r="C122" s="100">
        <f>Dat_01!C42*100</f>
        <v>1.6320000000000001</v>
      </c>
      <c r="D122" s="100">
        <f>Dat_01!D42*100</f>
        <v>0.14799999999999999</v>
      </c>
      <c r="E122" s="100">
        <f>Dat_01!E42*100</f>
        <v>-0.33500000000000002</v>
      </c>
      <c r="F122" s="100">
        <f>Dat_01!F42*100</f>
        <v>1.8190000000000002</v>
      </c>
    </row>
    <row r="123" spans="1:6" ht="11.25" customHeight="1">
      <c r="A123" s="104" t="str">
        <f t="shared" si="1"/>
        <v>O</v>
      </c>
      <c r="B123" s="99" t="str">
        <f>Dat_01!A43</f>
        <v>Octubre 2021</v>
      </c>
      <c r="C123" s="100">
        <f>Dat_01!C43*100</f>
        <v>-3.2840000000000003</v>
      </c>
      <c r="D123" s="100">
        <f>Dat_01!D43*100</f>
        <v>-1.0940000000000001</v>
      </c>
      <c r="E123" s="100">
        <f>Dat_01!E43*100</f>
        <v>0.10200000000000001</v>
      </c>
      <c r="F123" s="100">
        <f>Dat_01!F43*100</f>
        <v>-2.2919999999999998</v>
      </c>
    </row>
    <row r="124" spans="1:6" ht="11.25" customHeight="1">
      <c r="A124" s="104" t="str">
        <f t="shared" si="1"/>
        <v>N</v>
      </c>
      <c r="B124" s="99" t="str">
        <f>Dat_01!A44</f>
        <v>Noviembre 2021</v>
      </c>
      <c r="C124" s="100">
        <f>Dat_01!C44*100</f>
        <v>3.11</v>
      </c>
      <c r="D124" s="100">
        <f>Dat_01!D44*100</f>
        <v>4.4999999999999998E-2</v>
      </c>
      <c r="E124" s="100">
        <f>Dat_01!E44*100</f>
        <v>2.58</v>
      </c>
      <c r="F124" s="100">
        <f>Dat_01!F44*100</f>
        <v>0.48499999999999999</v>
      </c>
    </row>
    <row r="125" spans="1:6" ht="11.25" customHeight="1">
      <c r="A125" s="104" t="str">
        <f t="shared" si="1"/>
        <v>D</v>
      </c>
      <c r="B125" s="106" t="str">
        <f>Dat_01!A45</f>
        <v>Diciembre 2021</v>
      </c>
      <c r="C125" s="117">
        <f>Dat_01!C45*100</f>
        <v>-2.4020000000000001</v>
      </c>
      <c r="D125" s="117">
        <f>Dat_01!D45*100</f>
        <v>0.90900000000000003</v>
      </c>
      <c r="E125" s="117">
        <f>Dat_01!E45*100</f>
        <v>-1.4460000000000002</v>
      </c>
      <c r="F125" s="117">
        <f>Dat_01!F45*100</f>
        <v>-1.865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zoomScale="90" zoomScaleNormal="90" workbookViewId="0">
      <selection activeCell="G159" sqref="G159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167</v>
      </c>
      <c r="B2" s="53" t="s">
        <v>168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diciembre</v>
      </c>
    </row>
    <row r="4" spans="1:10">
      <c r="A4" s="51" t="s">
        <v>52</v>
      </c>
      <c r="B4" s="139" t="s">
        <v>167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118</v>
      </c>
      <c r="D6" s="59" t="s">
        <v>47</v>
      </c>
      <c r="E6" s="59" t="s">
        <v>48</v>
      </c>
      <c r="F6" s="59" t="s">
        <v>119</v>
      </c>
      <c r="G6" s="59" t="s">
        <v>49</v>
      </c>
      <c r="H6" s="59" t="s">
        <v>50</v>
      </c>
      <c r="I6" s="59" t="s">
        <v>120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6">
        <v>2518795.9635040001</v>
      </c>
      <c r="C8" s="86">
        <v>3191984.310548</v>
      </c>
      <c r="D8" s="66">
        <v>-0.21089964159999999</v>
      </c>
      <c r="E8" s="86">
        <v>29578923.394566</v>
      </c>
      <c r="F8" s="86">
        <v>30628242.376336001</v>
      </c>
      <c r="G8" s="66">
        <v>-3.4259849699999997E-2</v>
      </c>
      <c r="H8" s="86">
        <v>29578923.394566</v>
      </c>
      <c r="I8" s="86">
        <v>30628242.376336001</v>
      </c>
      <c r="J8" s="66">
        <v>-3.4259849699999997E-2</v>
      </c>
    </row>
    <row r="9" spans="1:10">
      <c r="A9" s="53" t="s">
        <v>32</v>
      </c>
      <c r="B9" s="86">
        <v>269908.62404000002</v>
      </c>
      <c r="C9" s="86">
        <v>320955.584898</v>
      </c>
      <c r="D9" s="66">
        <v>-0.15904680669999999</v>
      </c>
      <c r="E9" s="86">
        <v>2649362.4054660001</v>
      </c>
      <c r="F9" s="86">
        <v>2751440.4862179998</v>
      </c>
      <c r="G9" s="66">
        <v>-3.7099868699999997E-2</v>
      </c>
      <c r="H9" s="86">
        <v>2649362.4054660001</v>
      </c>
      <c r="I9" s="86">
        <v>2751440.4862179998</v>
      </c>
      <c r="J9" s="66">
        <v>-3.7099868699999997E-2</v>
      </c>
    </row>
    <row r="10" spans="1:10">
      <c r="A10" s="53" t="s">
        <v>33</v>
      </c>
      <c r="B10" s="86">
        <v>3922864.1179999998</v>
      </c>
      <c r="C10" s="86">
        <v>5270532.21</v>
      </c>
      <c r="D10" s="66">
        <v>-0.25569867299999999</v>
      </c>
      <c r="E10" s="86">
        <v>54040076.222999997</v>
      </c>
      <c r="F10" s="86">
        <v>55758359.857000001</v>
      </c>
      <c r="G10" s="66">
        <v>-3.0816610099999999E-2</v>
      </c>
      <c r="H10" s="86">
        <v>54040076.222999997</v>
      </c>
      <c r="I10" s="86">
        <v>55758359.857000001</v>
      </c>
      <c r="J10" s="66">
        <v>-3.0816610099999999E-2</v>
      </c>
    </row>
    <row r="11" spans="1:10">
      <c r="A11" s="53" t="s">
        <v>34</v>
      </c>
      <c r="B11" s="86">
        <v>721094.79700000002</v>
      </c>
      <c r="C11" s="86">
        <v>221989.973</v>
      </c>
      <c r="D11" s="66">
        <v>2.2483214771000002</v>
      </c>
      <c r="E11" s="86">
        <v>4942022.1310000001</v>
      </c>
      <c r="F11" s="86">
        <v>4799051.0870000003</v>
      </c>
      <c r="G11" s="66">
        <v>2.9791523699999999E-2</v>
      </c>
      <c r="H11" s="86">
        <v>4942022.1310000001</v>
      </c>
      <c r="I11" s="86">
        <v>4799051.0870000003</v>
      </c>
      <c r="J11" s="66">
        <v>2.9791523699999999E-2</v>
      </c>
    </row>
    <row r="12" spans="1:10">
      <c r="A12" s="53" t="s">
        <v>35</v>
      </c>
      <c r="B12" s="86">
        <v>0</v>
      </c>
      <c r="C12" s="86">
        <v>0</v>
      </c>
      <c r="D12" s="66">
        <v>0</v>
      </c>
      <c r="E12" s="86">
        <v>-1E-3</v>
      </c>
      <c r="F12" s="86">
        <v>0</v>
      </c>
      <c r="G12" s="66">
        <v>0</v>
      </c>
      <c r="H12" s="86">
        <v>-1E-3</v>
      </c>
      <c r="I12" s="86">
        <v>0</v>
      </c>
      <c r="J12" s="66">
        <v>0</v>
      </c>
    </row>
    <row r="13" spans="1:10">
      <c r="A13" s="53" t="s">
        <v>36</v>
      </c>
      <c r="B13" s="86">
        <v>4500350.5590000004</v>
      </c>
      <c r="C13" s="86">
        <v>2564891.4709999999</v>
      </c>
      <c r="D13" s="66">
        <v>0.75459687470000003</v>
      </c>
      <c r="E13" s="86">
        <v>37581255.835000001</v>
      </c>
      <c r="F13" s="86">
        <v>38356448.648999996</v>
      </c>
      <c r="G13" s="66">
        <v>-2.0210234300000001E-2</v>
      </c>
      <c r="H13" s="86">
        <v>37581255.835000001</v>
      </c>
      <c r="I13" s="86">
        <v>38356448.648999996</v>
      </c>
      <c r="J13" s="66">
        <v>-2.0210234300000001E-2</v>
      </c>
    </row>
    <row r="14" spans="1:10">
      <c r="A14" s="53" t="s">
        <v>37</v>
      </c>
      <c r="B14" s="86">
        <v>6812815.9040000001</v>
      </c>
      <c r="C14" s="86">
        <v>7378656.8059999999</v>
      </c>
      <c r="D14" s="66">
        <v>-7.6686166200000003E-2</v>
      </c>
      <c r="E14" s="86">
        <v>59175023.998000003</v>
      </c>
      <c r="F14" s="86">
        <v>53802056.012000002</v>
      </c>
      <c r="G14" s="66">
        <v>9.9865476999999994E-2</v>
      </c>
      <c r="H14" s="86">
        <v>59175023.998000003</v>
      </c>
      <c r="I14" s="86">
        <v>53802056.012000002</v>
      </c>
      <c r="J14" s="66">
        <v>9.9865476999999994E-2</v>
      </c>
    </row>
    <row r="15" spans="1:10">
      <c r="A15" s="53" t="s">
        <v>38</v>
      </c>
      <c r="B15" s="86">
        <v>988846.8</v>
      </c>
      <c r="C15" s="86">
        <v>720750.91599999997</v>
      </c>
      <c r="D15" s="66">
        <v>0.37196745510000001</v>
      </c>
      <c r="E15" s="86">
        <v>20465130.919</v>
      </c>
      <c r="F15" s="86">
        <v>14924737.512</v>
      </c>
      <c r="G15" s="66">
        <v>0.37122216740000002</v>
      </c>
      <c r="H15" s="86">
        <v>20465130.919</v>
      </c>
      <c r="I15" s="86">
        <v>14924737.512</v>
      </c>
      <c r="J15" s="66">
        <v>0.37122216740000002</v>
      </c>
    </row>
    <row r="16" spans="1:10">
      <c r="A16" s="53" t="s">
        <v>39</v>
      </c>
      <c r="B16" s="86">
        <v>103956.001</v>
      </c>
      <c r="C16" s="86">
        <v>76225.913</v>
      </c>
      <c r="D16" s="66">
        <v>0.36378820420000002</v>
      </c>
      <c r="E16" s="86">
        <v>4705492.767</v>
      </c>
      <c r="F16" s="86">
        <v>4538310.13</v>
      </c>
      <c r="G16" s="66">
        <v>3.6838081199999997E-2</v>
      </c>
      <c r="H16" s="86">
        <v>4705492.767</v>
      </c>
      <c r="I16" s="86">
        <v>4538310.13</v>
      </c>
      <c r="J16" s="66">
        <v>3.6838081199999997E-2</v>
      </c>
    </row>
    <row r="17" spans="1:14">
      <c r="A17" s="53" t="s">
        <v>40</v>
      </c>
      <c r="B17" s="86">
        <v>434328.22100000002</v>
      </c>
      <c r="C17" s="86">
        <v>422103.04599999997</v>
      </c>
      <c r="D17" s="66">
        <v>2.8962536800000001E-2</v>
      </c>
      <c r="E17" s="86">
        <v>4707573.6619999995</v>
      </c>
      <c r="F17" s="86">
        <v>4471764.8150000004</v>
      </c>
      <c r="G17" s="66">
        <v>5.2732837400000003E-2</v>
      </c>
      <c r="H17" s="86">
        <v>4707573.6619999995</v>
      </c>
      <c r="I17" s="86">
        <v>4471764.8150000004</v>
      </c>
      <c r="J17" s="66">
        <v>5.2732837400000003E-2</v>
      </c>
    </row>
    <row r="18" spans="1:14">
      <c r="A18" s="53" t="s">
        <v>41</v>
      </c>
      <c r="B18" s="86">
        <v>2179959.8229999999</v>
      </c>
      <c r="C18" s="86">
        <v>2353073.81</v>
      </c>
      <c r="D18" s="66">
        <v>-7.3569297399999997E-2</v>
      </c>
      <c r="E18" s="86">
        <v>26049582.247000001</v>
      </c>
      <c r="F18" s="86">
        <v>26996490.149999999</v>
      </c>
      <c r="G18" s="66">
        <v>-3.5075222699999999E-2</v>
      </c>
      <c r="H18" s="86">
        <v>26049582.247000001</v>
      </c>
      <c r="I18" s="86">
        <v>26996490.149999999</v>
      </c>
      <c r="J18" s="66">
        <v>-3.5075222699999999E-2</v>
      </c>
    </row>
    <row r="19" spans="1:14">
      <c r="A19" s="53" t="s">
        <v>43</v>
      </c>
      <c r="B19" s="86">
        <v>72807.83</v>
      </c>
      <c r="C19" s="86">
        <v>66683.813999999998</v>
      </c>
      <c r="D19" s="66">
        <v>9.1836618699999997E-2</v>
      </c>
      <c r="E19" s="86">
        <v>750864.58600000001</v>
      </c>
      <c r="F19" s="86">
        <v>606124.80050000001</v>
      </c>
      <c r="G19" s="66">
        <v>0.23879535269999999</v>
      </c>
      <c r="H19" s="86">
        <v>750864.58600000001</v>
      </c>
      <c r="I19" s="86">
        <v>606124.80050000001</v>
      </c>
      <c r="J19" s="66">
        <v>0.23879535269999999</v>
      </c>
    </row>
    <row r="20" spans="1:14">
      <c r="A20" s="53" t="s">
        <v>42</v>
      </c>
      <c r="B20" s="86">
        <v>171820.50700000001</v>
      </c>
      <c r="C20" s="86">
        <v>180945.16899999999</v>
      </c>
      <c r="D20" s="66">
        <v>-5.0427773500000002E-2</v>
      </c>
      <c r="E20" s="86">
        <v>2108357.6949999998</v>
      </c>
      <c r="F20" s="86">
        <v>1896660.1945</v>
      </c>
      <c r="G20" s="66">
        <v>0.1116159347</v>
      </c>
      <c r="H20" s="86">
        <v>2108357.6949999998</v>
      </c>
      <c r="I20" s="86">
        <v>1896660.1945</v>
      </c>
      <c r="J20" s="66">
        <v>0.1116159347</v>
      </c>
    </row>
    <row r="21" spans="1:14">
      <c r="A21" s="67" t="s">
        <v>72</v>
      </c>
      <c r="B21" s="87">
        <v>22697549.147544</v>
      </c>
      <c r="C21" s="87">
        <v>22768793.023446001</v>
      </c>
      <c r="D21" s="68">
        <v>-3.1290141999999999E-3</v>
      </c>
      <c r="E21" s="87">
        <v>246753665.862032</v>
      </c>
      <c r="F21" s="87">
        <v>239529686.069554</v>
      </c>
      <c r="G21" s="68">
        <v>3.0159016699999999E-2</v>
      </c>
      <c r="H21" s="87">
        <v>246753665.862032</v>
      </c>
      <c r="I21" s="87">
        <v>239529686.069554</v>
      </c>
      <c r="J21" s="68">
        <v>3.0159016699999999E-2</v>
      </c>
    </row>
    <row r="22" spans="1:14">
      <c r="A22" s="53" t="s">
        <v>73</v>
      </c>
      <c r="B22" s="86">
        <v>-550604.85199999996</v>
      </c>
      <c r="C22" s="86">
        <v>-528045.59900000005</v>
      </c>
      <c r="D22" s="66">
        <v>4.2722168400000003E-2</v>
      </c>
      <c r="E22" s="86">
        <v>-4346636.9529950004</v>
      </c>
      <c r="F22" s="86">
        <v>-4627715.3274130002</v>
      </c>
      <c r="G22" s="66">
        <v>-6.0738043399999997E-2</v>
      </c>
      <c r="H22" s="86">
        <v>-4346636.9529950004</v>
      </c>
      <c r="I22" s="86">
        <v>-4627715.3274130002</v>
      </c>
      <c r="J22" s="66">
        <v>-6.0738043399999997E-2</v>
      </c>
    </row>
    <row r="23" spans="1:14">
      <c r="A23" s="53" t="s">
        <v>44</v>
      </c>
      <c r="B23" s="86">
        <v>-32270.831999999999</v>
      </c>
      <c r="C23" s="86">
        <v>-138261.6</v>
      </c>
      <c r="D23" s="66">
        <v>-0.76659584439999995</v>
      </c>
      <c r="E23" s="86">
        <v>-890228.96699999995</v>
      </c>
      <c r="F23" s="86">
        <v>-1426537.5249999999</v>
      </c>
      <c r="G23" s="66">
        <v>-0.37595124460000001</v>
      </c>
      <c r="H23" s="86">
        <v>-890228.96699999995</v>
      </c>
      <c r="I23" s="86">
        <v>-1426537.5249999999</v>
      </c>
      <c r="J23" s="66">
        <v>-0.37595124460000001</v>
      </c>
    </row>
    <row r="24" spans="1:14">
      <c r="A24" s="53" t="s">
        <v>74</v>
      </c>
      <c r="B24" s="86">
        <v>-1324079.0179999999</v>
      </c>
      <c r="C24" s="86">
        <v>-800315.48100000003</v>
      </c>
      <c r="D24" s="66">
        <v>0.65444633949999997</v>
      </c>
      <c r="E24" s="86">
        <v>883807.66</v>
      </c>
      <c r="F24" s="86">
        <v>3279584.8870000001</v>
      </c>
      <c r="G24" s="66">
        <v>-0.73051233910000002</v>
      </c>
      <c r="H24" s="86">
        <v>883807.66</v>
      </c>
      <c r="I24" s="86">
        <v>3279584.8870000001</v>
      </c>
      <c r="J24" s="66">
        <v>-0.73051233910000002</v>
      </c>
    </row>
    <row r="25" spans="1:14">
      <c r="A25" s="67" t="s">
        <v>75</v>
      </c>
      <c r="B25" s="87">
        <v>20790594.445544001</v>
      </c>
      <c r="C25" s="87">
        <v>21302170.343446001</v>
      </c>
      <c r="D25" s="68">
        <v>-2.4015200800000001E-2</v>
      </c>
      <c r="E25" s="87">
        <v>242400607.60203701</v>
      </c>
      <c r="F25" s="87">
        <v>236755018.104141</v>
      </c>
      <c r="G25" s="68">
        <v>2.38457015E-2</v>
      </c>
      <c r="H25" s="87">
        <v>242400607.60203701</v>
      </c>
      <c r="I25" s="87">
        <v>236755018.104141</v>
      </c>
      <c r="J25" s="68">
        <v>2.38457015E-2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2"/>
      <c r="B31" s="122" t="s">
        <v>54</v>
      </c>
      <c r="C31" s="133" t="s">
        <v>106</v>
      </c>
      <c r="D31" s="133" t="s">
        <v>107</v>
      </c>
      <c r="E31" s="133" t="s">
        <v>108</v>
      </c>
      <c r="F31" s="133" t="s">
        <v>109</v>
      </c>
      <c r="G31" s="133" t="s">
        <v>110</v>
      </c>
      <c r="H31" s="133" t="s">
        <v>111</v>
      </c>
      <c r="I31" s="133" t="s">
        <v>112</v>
      </c>
      <c r="J31" s="133" t="s">
        <v>113</v>
      </c>
      <c r="K31" s="133" t="s">
        <v>114</v>
      </c>
      <c r="L31" s="133" t="s">
        <v>115</v>
      </c>
      <c r="M31" s="133" t="s">
        <v>116</v>
      </c>
      <c r="N31" s="133" t="s">
        <v>117</v>
      </c>
    </row>
    <row r="32" spans="1:14">
      <c r="A32" s="122" t="s">
        <v>52</v>
      </c>
      <c r="B32" s="122" t="s">
        <v>60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141</v>
      </c>
      <c r="B33" s="124" t="s">
        <v>142</v>
      </c>
      <c r="C33" s="128">
        <v>1.8890000000000001E-2</v>
      </c>
      <c r="D33" s="128">
        <v>-8.3000000000000001E-4</v>
      </c>
      <c r="E33" s="128">
        <v>1.397E-2</v>
      </c>
      <c r="F33" s="128">
        <v>5.7499999999999999E-3</v>
      </c>
      <c r="G33" s="128">
        <v>-5.0160000000000003E-2</v>
      </c>
      <c r="H33" s="128">
        <v>-1.1100000000000001E-3</v>
      </c>
      <c r="I33" s="128">
        <v>8.0000000000000004E-4</v>
      </c>
      <c r="J33" s="128">
        <v>-4.9849999999999998E-2</v>
      </c>
      <c r="K33" s="128">
        <v>-5.0160000000000003E-2</v>
      </c>
      <c r="L33" s="128">
        <v>-1.1100000000000001E-3</v>
      </c>
      <c r="M33" s="128">
        <v>8.0000000000000004E-4</v>
      </c>
      <c r="N33" s="128">
        <v>-4.9849999999999998E-2</v>
      </c>
      <c r="O33" s="65" t="str">
        <f t="shared" ref="O33:O45" si="0">MID(UPPER(TEXT(A33,"mmm")),1,1)</f>
        <v>D</v>
      </c>
    </row>
    <row r="34" spans="1:15">
      <c r="A34" s="124" t="s">
        <v>143</v>
      </c>
      <c r="B34" s="124" t="s">
        <v>144</v>
      </c>
      <c r="C34" s="128">
        <v>7.8100000000000001E-3</v>
      </c>
      <c r="D34" s="128">
        <v>-1.506E-2</v>
      </c>
      <c r="E34" s="128">
        <v>1.7809999999999999E-2</v>
      </c>
      <c r="F34" s="128">
        <v>5.0600000000000003E-3</v>
      </c>
      <c r="G34" s="128">
        <v>7.8100000000000001E-3</v>
      </c>
      <c r="H34" s="128">
        <v>-1.506E-2</v>
      </c>
      <c r="I34" s="128">
        <v>1.7809999999999999E-2</v>
      </c>
      <c r="J34" s="128">
        <v>5.0600000000000003E-3</v>
      </c>
      <c r="K34" s="128">
        <v>-4.6699999999999998E-2</v>
      </c>
      <c r="L34" s="128">
        <v>-1.4400000000000001E-3</v>
      </c>
      <c r="M34" s="128">
        <v>2.5799999999999998E-3</v>
      </c>
      <c r="N34" s="128">
        <v>-4.7840000000000001E-2</v>
      </c>
      <c r="O34" s="65" t="str">
        <f t="shared" si="0"/>
        <v>E</v>
      </c>
    </row>
    <row r="35" spans="1:15">
      <c r="A35" s="124" t="s">
        <v>145</v>
      </c>
      <c r="B35" s="124" t="s">
        <v>147</v>
      </c>
      <c r="C35" s="128">
        <v>-3.1570000000000001E-2</v>
      </c>
      <c r="D35" s="128">
        <v>3.46E-3</v>
      </c>
      <c r="E35" s="128">
        <v>1.4319999999999999E-2</v>
      </c>
      <c r="F35" s="128">
        <v>-4.9349999999999998E-2</v>
      </c>
      <c r="G35" s="128">
        <v>-1.061E-2</v>
      </c>
      <c r="H35" s="128">
        <v>-6.6699999999999997E-3</v>
      </c>
      <c r="I35" s="128">
        <v>1.6619999999999999E-2</v>
      </c>
      <c r="J35" s="128">
        <v>-2.0559999999999998E-2</v>
      </c>
      <c r="K35" s="128">
        <v>-4.8009999999999997E-2</v>
      </c>
      <c r="L35" s="128">
        <v>-1.0499999999999999E-3</v>
      </c>
      <c r="M35" s="128">
        <v>4.9199999999999999E-3</v>
      </c>
      <c r="N35" s="128">
        <v>-5.1880000000000003E-2</v>
      </c>
      <c r="O35" s="65" t="str">
        <f t="shared" si="0"/>
        <v>F</v>
      </c>
    </row>
    <row r="36" spans="1:15">
      <c r="A36" s="124" t="s">
        <v>148</v>
      </c>
      <c r="B36" s="124" t="s">
        <v>149</v>
      </c>
      <c r="C36" s="128">
        <v>4.6850000000000003E-2</v>
      </c>
      <c r="D36" s="128">
        <v>5.9899999999999997E-3</v>
      </c>
      <c r="E36" s="128">
        <v>4.1900000000000001E-3</v>
      </c>
      <c r="F36" s="128">
        <v>3.6670000000000001E-2</v>
      </c>
      <c r="G36" s="128">
        <v>7.6800000000000002E-3</v>
      </c>
      <c r="H36" s="128">
        <v>-2.5899999999999999E-3</v>
      </c>
      <c r="I36" s="128">
        <v>1.2330000000000001E-2</v>
      </c>
      <c r="J36" s="128">
        <v>-2.0600000000000002E-3</v>
      </c>
      <c r="K36" s="128">
        <v>-4.0719999999999999E-2</v>
      </c>
      <c r="L36" s="128">
        <v>-8.1999999999999998E-4</v>
      </c>
      <c r="M36" s="128">
        <v>4.0000000000000001E-3</v>
      </c>
      <c r="N36" s="128">
        <v>-4.3900000000000002E-2</v>
      </c>
      <c r="O36" s="65" t="str">
        <f t="shared" si="0"/>
        <v>M</v>
      </c>
    </row>
    <row r="37" spans="1:15">
      <c r="A37" s="124" t="s">
        <v>150</v>
      </c>
      <c r="B37" s="124" t="s">
        <v>151</v>
      </c>
      <c r="C37" s="128">
        <v>0.17014000000000001</v>
      </c>
      <c r="D37" s="128">
        <v>7.7799999999999996E-3</v>
      </c>
      <c r="E37" s="128">
        <v>8.4000000000000003E-4</v>
      </c>
      <c r="F37" s="128">
        <v>0.16152</v>
      </c>
      <c r="G37" s="128">
        <v>4.1169999999999998E-2</v>
      </c>
      <c r="H37" s="128">
        <v>-9.3000000000000005E-4</v>
      </c>
      <c r="I37" s="128">
        <v>9.0900000000000009E-3</v>
      </c>
      <c r="J37" s="128">
        <v>3.3009999999999998E-2</v>
      </c>
      <c r="K37" s="128">
        <v>-1.627E-2</v>
      </c>
      <c r="L37" s="128">
        <v>-6.3000000000000003E-4</v>
      </c>
      <c r="M37" s="128">
        <v>3.7100000000000002E-3</v>
      </c>
      <c r="N37" s="128">
        <v>-1.9349999999999999E-2</v>
      </c>
      <c r="O37" s="65" t="str">
        <f t="shared" si="0"/>
        <v>A</v>
      </c>
    </row>
    <row r="38" spans="1:15">
      <c r="A38" s="124" t="s">
        <v>152</v>
      </c>
      <c r="B38" s="124" t="s">
        <v>153</v>
      </c>
      <c r="C38" s="128">
        <v>0.11094</v>
      </c>
      <c r="D38" s="128">
        <v>6.6100000000000004E-3</v>
      </c>
      <c r="E38" s="128">
        <v>-2.181E-2</v>
      </c>
      <c r="F38" s="128">
        <v>0.12614</v>
      </c>
      <c r="G38" s="128">
        <v>5.3830000000000003E-2</v>
      </c>
      <c r="H38" s="128">
        <v>3.5E-4</v>
      </c>
      <c r="I38" s="128">
        <v>3.4399999999999999E-3</v>
      </c>
      <c r="J38" s="128">
        <v>5.0040000000000001E-2</v>
      </c>
      <c r="K38" s="128">
        <v>2.0300000000000001E-3</v>
      </c>
      <c r="L38" s="128">
        <v>7.3999999999999999E-4</v>
      </c>
      <c r="M38" s="128">
        <v>4.8999999999999998E-4</v>
      </c>
      <c r="N38" s="128">
        <v>8.0000000000000004E-4</v>
      </c>
      <c r="O38" s="65" t="str">
        <f t="shared" si="0"/>
        <v>M</v>
      </c>
    </row>
    <row r="39" spans="1:15">
      <c r="A39" s="124" t="s">
        <v>154</v>
      </c>
      <c r="B39" s="124" t="s">
        <v>155</v>
      </c>
      <c r="C39" s="128">
        <v>6.6790000000000002E-2</v>
      </c>
      <c r="D39" s="128">
        <v>4.62E-3</v>
      </c>
      <c r="E39" s="128">
        <v>2.3800000000000002E-3</v>
      </c>
      <c r="F39" s="128">
        <v>5.9790000000000003E-2</v>
      </c>
      <c r="G39" s="128">
        <v>5.5919999999999997E-2</v>
      </c>
      <c r="H39" s="128">
        <v>1.0499999999999999E-3</v>
      </c>
      <c r="I39" s="128">
        <v>3.29E-3</v>
      </c>
      <c r="J39" s="128">
        <v>5.1580000000000001E-2</v>
      </c>
      <c r="K39" s="128">
        <v>1.3860000000000001E-2</v>
      </c>
      <c r="L39" s="128">
        <v>5.0000000000000001E-4</v>
      </c>
      <c r="M39" s="128">
        <v>1.1000000000000001E-3</v>
      </c>
      <c r="N39" s="128">
        <v>1.226E-2</v>
      </c>
      <c r="O39" s="65" t="str">
        <f t="shared" si="0"/>
        <v>J</v>
      </c>
    </row>
    <row r="40" spans="1:15">
      <c r="A40" s="124" t="s">
        <v>156</v>
      </c>
      <c r="B40" s="124" t="s">
        <v>157</v>
      </c>
      <c r="C40" s="128">
        <v>-1.864E-2</v>
      </c>
      <c r="D40" s="128">
        <v>-3.96E-3</v>
      </c>
      <c r="E40" s="128">
        <v>-1.8890000000000001E-2</v>
      </c>
      <c r="F40" s="128">
        <v>4.2100000000000002E-3</v>
      </c>
      <c r="G40" s="128">
        <v>4.3889999999999998E-2</v>
      </c>
      <c r="H40" s="128">
        <v>1.1E-4</v>
      </c>
      <c r="I40" s="128">
        <v>-7.1000000000000002E-4</v>
      </c>
      <c r="J40" s="128">
        <v>4.4490000000000002E-2</v>
      </c>
      <c r="K40" s="128">
        <v>1.5350000000000001E-2</v>
      </c>
      <c r="L40" s="128">
        <v>-6.9999999999999994E-5</v>
      </c>
      <c r="M40" s="128">
        <v>-1.1999999999999999E-3</v>
      </c>
      <c r="N40" s="128">
        <v>1.6619999999999999E-2</v>
      </c>
      <c r="O40" s="65" t="str">
        <f t="shared" si="0"/>
        <v>J</v>
      </c>
    </row>
    <row r="41" spans="1:15">
      <c r="A41" s="124" t="s">
        <v>159</v>
      </c>
      <c r="B41" s="124" t="s">
        <v>160</v>
      </c>
      <c r="C41" s="128">
        <v>-4.7099999999999998E-3</v>
      </c>
      <c r="D41" s="128">
        <v>4.2199999999999998E-3</v>
      </c>
      <c r="E41" s="128">
        <v>-9.0699999999999999E-3</v>
      </c>
      <c r="F41" s="128">
        <v>1.3999999999999999E-4</v>
      </c>
      <c r="G41" s="128">
        <v>3.746E-2</v>
      </c>
      <c r="H41" s="128">
        <v>7.9000000000000001E-4</v>
      </c>
      <c r="I41" s="128">
        <v>-2.0200000000000001E-3</v>
      </c>
      <c r="J41" s="128">
        <v>3.8690000000000002E-2</v>
      </c>
      <c r="K41" s="128">
        <v>1.677E-2</v>
      </c>
      <c r="L41" s="128">
        <v>2.1000000000000001E-4</v>
      </c>
      <c r="M41" s="128">
        <v>-2.6099999999999999E-3</v>
      </c>
      <c r="N41" s="128">
        <v>1.917E-2</v>
      </c>
      <c r="O41" s="65" t="str">
        <f t="shared" si="0"/>
        <v>A</v>
      </c>
    </row>
    <row r="42" spans="1:15">
      <c r="A42" s="124" t="s">
        <v>161</v>
      </c>
      <c r="B42" s="124" t="s">
        <v>162</v>
      </c>
      <c r="C42" s="128">
        <v>1.6320000000000001E-2</v>
      </c>
      <c r="D42" s="128">
        <v>1.48E-3</v>
      </c>
      <c r="E42" s="128">
        <v>-3.3500000000000001E-3</v>
      </c>
      <c r="F42" s="128">
        <v>1.8190000000000001E-2</v>
      </c>
      <c r="G42" s="128">
        <v>3.5130000000000002E-2</v>
      </c>
      <c r="H42" s="128">
        <v>8.3000000000000001E-4</v>
      </c>
      <c r="I42" s="128">
        <v>-2.1700000000000001E-3</v>
      </c>
      <c r="J42" s="128">
        <v>3.6470000000000002E-2</v>
      </c>
      <c r="K42" s="128">
        <v>2.0500000000000001E-2</v>
      </c>
      <c r="L42" s="128">
        <v>-3.3E-4</v>
      </c>
      <c r="M42" s="128">
        <v>-3.29E-3</v>
      </c>
      <c r="N42" s="128">
        <v>2.4119999999999999E-2</v>
      </c>
      <c r="O42" s="65" t="str">
        <f t="shared" si="0"/>
        <v>S</v>
      </c>
    </row>
    <row r="43" spans="1:15">
      <c r="A43" s="124" t="s">
        <v>163</v>
      </c>
      <c r="B43" s="124" t="s">
        <v>164</v>
      </c>
      <c r="C43" s="128">
        <v>-3.2840000000000001E-2</v>
      </c>
      <c r="D43" s="128">
        <v>-1.094E-2</v>
      </c>
      <c r="E43" s="128">
        <v>1.0200000000000001E-3</v>
      </c>
      <c r="F43" s="128">
        <v>-2.2919999999999999E-2</v>
      </c>
      <c r="G43" s="128">
        <v>2.8320000000000001E-2</v>
      </c>
      <c r="H43" s="128">
        <v>-3.8999999999999999E-4</v>
      </c>
      <c r="I43" s="128">
        <v>-1.57E-3</v>
      </c>
      <c r="J43" s="128">
        <v>3.0280000000000001E-2</v>
      </c>
      <c r="K43" s="128">
        <v>2.01E-2</v>
      </c>
      <c r="L43" s="128">
        <v>-3.2000000000000003E-4</v>
      </c>
      <c r="M43" s="128">
        <v>-2.2100000000000002E-3</v>
      </c>
      <c r="N43" s="128">
        <v>2.2630000000000001E-2</v>
      </c>
      <c r="O43" s="65" t="str">
        <f t="shared" si="0"/>
        <v>O</v>
      </c>
    </row>
    <row r="44" spans="1:15">
      <c r="A44" s="124" t="s">
        <v>165</v>
      </c>
      <c r="B44" s="124" t="s">
        <v>166</v>
      </c>
      <c r="C44" s="128">
        <v>3.1099999999999999E-2</v>
      </c>
      <c r="D44" s="128">
        <v>4.4999999999999999E-4</v>
      </c>
      <c r="E44" s="128">
        <v>2.58E-2</v>
      </c>
      <c r="F44" s="128">
        <v>4.8500000000000001E-3</v>
      </c>
      <c r="G44" s="128">
        <v>2.8580000000000001E-2</v>
      </c>
      <c r="H44" s="128">
        <v>-2.9999999999999997E-4</v>
      </c>
      <c r="I44" s="128">
        <v>9.8999999999999999E-4</v>
      </c>
      <c r="J44" s="128">
        <v>2.7890000000000002E-2</v>
      </c>
      <c r="K44" s="128">
        <v>2.7720000000000002E-2</v>
      </c>
      <c r="L44" s="128">
        <v>-3.2000000000000003E-4</v>
      </c>
      <c r="M44" s="128">
        <v>2.1199999999999999E-3</v>
      </c>
      <c r="N44" s="128">
        <v>2.5919999999999999E-2</v>
      </c>
      <c r="O44" s="65" t="str">
        <f t="shared" si="0"/>
        <v>N</v>
      </c>
    </row>
    <row r="45" spans="1:15">
      <c r="A45" s="124" t="s">
        <v>167</v>
      </c>
      <c r="B45" s="124" t="s">
        <v>168</v>
      </c>
      <c r="C45" s="128">
        <v>-2.402E-2</v>
      </c>
      <c r="D45" s="128">
        <v>9.0900000000000009E-3</v>
      </c>
      <c r="E45" s="128">
        <v>-1.4460000000000001E-2</v>
      </c>
      <c r="F45" s="128">
        <v>-1.865E-2</v>
      </c>
      <c r="G45" s="128">
        <v>2.385E-2</v>
      </c>
      <c r="H45" s="128">
        <v>7.6000000000000004E-4</v>
      </c>
      <c r="I45" s="128">
        <v>-4.6000000000000001E-4</v>
      </c>
      <c r="J45" s="128">
        <v>2.3550000000000001E-2</v>
      </c>
      <c r="K45" s="128">
        <v>2.385E-2</v>
      </c>
      <c r="L45" s="128">
        <v>7.6000000000000004E-4</v>
      </c>
      <c r="M45" s="128">
        <v>-4.6000000000000001E-4</v>
      </c>
      <c r="N45" s="128">
        <v>2.3550000000000001E-2</v>
      </c>
      <c r="O45" s="65" t="str">
        <f t="shared" si="0"/>
        <v>D</v>
      </c>
    </row>
    <row r="49" spans="1:9">
      <c r="B49" s="56" t="str">
        <f>"Máxima "&amp;MID(B2,7,4)</f>
        <v>Máxima 2021</v>
      </c>
      <c r="C49" s="56" t="str">
        <f>"Media "&amp;MID(B2,7,4)</f>
        <v>Media 2021</v>
      </c>
      <c r="D49" s="56" t="str">
        <f>"Mínima "&amp;MID(B2,7,4)</f>
        <v>Mínima 2021</v>
      </c>
      <c r="E49" s="57" t="str">
        <f>"Media "&amp;MID(B2,7,4)-1</f>
        <v>Media 2020</v>
      </c>
      <c r="F49" s="58"/>
      <c r="G49" s="57" t="str">
        <f>"Banda máxima "&amp;MID(B2,7,4)-20&amp;"-"&amp;MID(B2,7,4)-1</f>
        <v>Banda máxima 2001-2020</v>
      </c>
      <c r="H49" s="56" t="str">
        <f>"Banda mínima "&amp;MID(B2,7,4)-20&amp;"-"&amp;MID(B2,7,4)-1</f>
        <v>Banda mínima 2001-2020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172</v>
      </c>
      <c r="B52" s="54">
        <v>13.887</v>
      </c>
      <c r="C52" s="54">
        <v>9.2460000000000004</v>
      </c>
      <c r="D52" s="54">
        <v>4.6050000000000004</v>
      </c>
      <c r="E52" s="54">
        <v>11.234</v>
      </c>
      <c r="F52" s="55">
        <v>1</v>
      </c>
      <c r="G52" s="54">
        <v>13.4573684211</v>
      </c>
      <c r="H52" s="54">
        <v>5.7814736841999999</v>
      </c>
      <c r="I52" s="127"/>
    </row>
    <row r="53" spans="1:9">
      <c r="A53" s="53" t="s">
        <v>173</v>
      </c>
      <c r="B53" s="54">
        <v>12.444000000000001</v>
      </c>
      <c r="C53" s="54">
        <v>9.2249999999999996</v>
      </c>
      <c r="D53" s="54">
        <v>6.0060000000000002</v>
      </c>
      <c r="E53" s="54">
        <v>9.6010000000000009</v>
      </c>
      <c r="F53" s="55">
        <v>2</v>
      </c>
      <c r="G53" s="54">
        <v>13.434105263199999</v>
      </c>
      <c r="H53" s="54">
        <v>5.7071052631999999</v>
      </c>
      <c r="I53" s="127"/>
    </row>
    <row r="54" spans="1:9">
      <c r="A54" s="53" t="s">
        <v>174</v>
      </c>
      <c r="B54" s="54">
        <v>13.994999999999999</v>
      </c>
      <c r="C54" s="54">
        <v>9.3849999999999998</v>
      </c>
      <c r="D54" s="54">
        <v>4.7759999999999998</v>
      </c>
      <c r="E54" s="54">
        <v>8.4160000000000004</v>
      </c>
      <c r="F54" s="55">
        <v>3</v>
      </c>
      <c r="G54" s="54">
        <v>13.6649473684</v>
      </c>
      <c r="H54" s="54">
        <v>5.5464736842000004</v>
      </c>
      <c r="I54" s="127"/>
    </row>
    <row r="55" spans="1:9">
      <c r="A55" s="53" t="s">
        <v>175</v>
      </c>
      <c r="B55" s="54">
        <v>15.54</v>
      </c>
      <c r="C55" s="54">
        <v>10.651</v>
      </c>
      <c r="D55" s="54">
        <v>5.7619999999999996</v>
      </c>
      <c r="E55" s="54">
        <v>7.49</v>
      </c>
      <c r="F55" s="55">
        <v>4</v>
      </c>
      <c r="G55" s="54">
        <v>14.340157894700001</v>
      </c>
      <c r="H55" s="54">
        <v>6.1375263157999997</v>
      </c>
      <c r="I55" s="127"/>
    </row>
    <row r="56" spans="1:9">
      <c r="A56" s="53" t="s">
        <v>176</v>
      </c>
      <c r="B56" s="54">
        <v>12.975</v>
      </c>
      <c r="C56" s="54">
        <v>9.7059999999999995</v>
      </c>
      <c r="D56" s="54">
        <v>6.4370000000000003</v>
      </c>
      <c r="E56" s="54">
        <v>6.569</v>
      </c>
      <c r="F56" s="55">
        <v>5</v>
      </c>
      <c r="G56" s="54">
        <v>14.3683157895</v>
      </c>
      <c r="H56" s="54">
        <v>6.6415263158000002</v>
      </c>
      <c r="I56" s="127"/>
    </row>
    <row r="57" spans="1:9">
      <c r="A57" s="53" t="s">
        <v>177</v>
      </c>
      <c r="B57" s="54">
        <v>14.75</v>
      </c>
      <c r="C57" s="54">
        <v>10.379</v>
      </c>
      <c r="D57" s="54">
        <v>6.0090000000000003</v>
      </c>
      <c r="E57" s="54">
        <v>7.6529999999999996</v>
      </c>
      <c r="F57" s="55">
        <v>6</v>
      </c>
      <c r="G57" s="54">
        <v>14.4632631579</v>
      </c>
      <c r="H57" s="54">
        <v>6.0717894737</v>
      </c>
      <c r="I57" s="127"/>
    </row>
    <row r="58" spans="1:9">
      <c r="A58" s="53" t="s">
        <v>178</v>
      </c>
      <c r="B58" s="54">
        <v>15.669</v>
      </c>
      <c r="C58" s="54">
        <v>10.986000000000001</v>
      </c>
      <c r="D58" s="54">
        <v>6.3029999999999999</v>
      </c>
      <c r="E58" s="54">
        <v>9.9540000000000006</v>
      </c>
      <c r="F58" s="55">
        <v>7</v>
      </c>
      <c r="G58" s="54">
        <v>14.5682105263</v>
      </c>
      <c r="H58" s="54">
        <v>6.3216315788999999</v>
      </c>
      <c r="I58" s="127"/>
    </row>
    <row r="59" spans="1:9">
      <c r="A59" s="53" t="s">
        <v>179</v>
      </c>
      <c r="B59" s="54">
        <v>12.637</v>
      </c>
      <c r="C59" s="54">
        <v>9.5079999999999991</v>
      </c>
      <c r="D59" s="54">
        <v>6.3789999999999996</v>
      </c>
      <c r="E59" s="54">
        <v>9.1609999999999996</v>
      </c>
      <c r="F59" s="55">
        <v>8</v>
      </c>
      <c r="G59" s="54">
        <v>14.2051052632</v>
      </c>
      <c r="H59" s="54">
        <v>6.8259473683999996</v>
      </c>
      <c r="I59" s="127"/>
    </row>
    <row r="60" spans="1:9">
      <c r="A60" s="53" t="s">
        <v>180</v>
      </c>
      <c r="B60" s="54">
        <v>13.756</v>
      </c>
      <c r="C60" s="54">
        <v>9.8840000000000003</v>
      </c>
      <c r="D60" s="54">
        <v>6.0119999999999996</v>
      </c>
      <c r="E60" s="54">
        <v>8.5370000000000008</v>
      </c>
      <c r="F60" s="55">
        <v>9</v>
      </c>
      <c r="G60" s="54">
        <v>14.120526315799999</v>
      </c>
      <c r="H60" s="54">
        <v>6.4001052632000004</v>
      </c>
      <c r="I60" s="127"/>
    </row>
    <row r="61" spans="1:9">
      <c r="A61" s="53" t="s">
        <v>181</v>
      </c>
      <c r="B61" s="54">
        <v>15.798999999999999</v>
      </c>
      <c r="C61" s="54">
        <v>12.529</v>
      </c>
      <c r="D61" s="54">
        <v>9.26</v>
      </c>
      <c r="E61" s="54">
        <v>11.941000000000001</v>
      </c>
      <c r="F61" s="55">
        <v>10</v>
      </c>
      <c r="G61" s="54">
        <v>14.254789473700001</v>
      </c>
      <c r="H61" s="54">
        <v>6.0395263157999999</v>
      </c>
      <c r="I61" s="127"/>
    </row>
    <row r="62" spans="1:9">
      <c r="A62" s="53" t="s">
        <v>182</v>
      </c>
      <c r="B62" s="54">
        <v>16.72</v>
      </c>
      <c r="C62" s="54">
        <v>12.551</v>
      </c>
      <c r="D62" s="54">
        <v>8.3829999999999991</v>
      </c>
      <c r="E62" s="54">
        <v>14.071</v>
      </c>
      <c r="F62" s="55">
        <v>11</v>
      </c>
      <c r="G62" s="54">
        <v>14.162210526300001</v>
      </c>
      <c r="H62" s="54">
        <v>5.3846315788999997</v>
      </c>
      <c r="I62" s="127"/>
    </row>
    <row r="63" spans="1:9">
      <c r="A63" s="53" t="s">
        <v>183</v>
      </c>
      <c r="B63" s="54">
        <v>16.533000000000001</v>
      </c>
      <c r="C63" s="54">
        <v>11.555999999999999</v>
      </c>
      <c r="D63" s="54">
        <v>6.5780000000000003</v>
      </c>
      <c r="E63" s="54">
        <v>13.211</v>
      </c>
      <c r="F63" s="55">
        <v>12</v>
      </c>
      <c r="G63" s="54">
        <v>13.7199473684</v>
      </c>
      <c r="H63" s="54">
        <v>5.0485263158000002</v>
      </c>
      <c r="I63" s="127"/>
    </row>
    <row r="64" spans="1:9">
      <c r="A64" s="53" t="s">
        <v>184</v>
      </c>
      <c r="B64" s="54">
        <v>15.404999999999999</v>
      </c>
      <c r="C64" s="54">
        <v>10.532</v>
      </c>
      <c r="D64" s="54">
        <v>5.6580000000000004</v>
      </c>
      <c r="E64" s="54">
        <v>12.45</v>
      </c>
      <c r="F64" s="55">
        <v>13</v>
      </c>
      <c r="G64" s="54">
        <v>13.7154210526</v>
      </c>
      <c r="H64" s="54">
        <v>5.6245263157999998</v>
      </c>
      <c r="I64" s="127"/>
    </row>
    <row r="65" spans="1:9">
      <c r="A65" s="53" t="s">
        <v>185</v>
      </c>
      <c r="B65" s="54">
        <v>14.638</v>
      </c>
      <c r="C65" s="54">
        <v>9.6999999999999993</v>
      </c>
      <c r="D65" s="54">
        <v>4.7629999999999999</v>
      </c>
      <c r="E65" s="54">
        <v>12.196999999999999</v>
      </c>
      <c r="F65" s="55">
        <v>14</v>
      </c>
      <c r="G65" s="54">
        <v>13.572842105299999</v>
      </c>
      <c r="H65" s="54">
        <v>6.1314210526000004</v>
      </c>
      <c r="I65" s="127"/>
    </row>
    <row r="66" spans="1:9">
      <c r="A66" s="53" t="s">
        <v>186</v>
      </c>
      <c r="B66" s="54">
        <v>14.504</v>
      </c>
      <c r="C66" s="54">
        <v>9.593</v>
      </c>
      <c r="D66" s="54">
        <v>4.6820000000000004</v>
      </c>
      <c r="E66" s="54">
        <v>11.708</v>
      </c>
      <c r="F66" s="55">
        <v>15</v>
      </c>
      <c r="G66" s="54">
        <v>13.5924736842</v>
      </c>
      <c r="H66" s="54">
        <v>5.5746315789000001</v>
      </c>
      <c r="I66" s="127"/>
    </row>
    <row r="67" spans="1:9">
      <c r="A67" s="53" t="s">
        <v>187</v>
      </c>
      <c r="B67" s="54">
        <v>13.917</v>
      </c>
      <c r="C67" s="54">
        <v>9.3870000000000005</v>
      </c>
      <c r="D67" s="54">
        <v>4.8570000000000002</v>
      </c>
      <c r="E67" s="54">
        <v>10.632</v>
      </c>
      <c r="F67" s="55">
        <v>16</v>
      </c>
      <c r="G67" s="54">
        <v>13.2959473684</v>
      </c>
      <c r="H67" s="54">
        <v>5.1061052631999999</v>
      </c>
      <c r="I67" s="127"/>
    </row>
    <row r="68" spans="1:9">
      <c r="A68" s="53" t="s">
        <v>188</v>
      </c>
      <c r="B68" s="54">
        <v>13.382999999999999</v>
      </c>
      <c r="C68" s="54">
        <v>9.0570000000000004</v>
      </c>
      <c r="D68" s="54">
        <v>4.7309999999999999</v>
      </c>
      <c r="E68" s="54">
        <v>10.827999999999999</v>
      </c>
      <c r="F68" s="55">
        <v>17</v>
      </c>
      <c r="G68" s="54">
        <v>13.440684210500001</v>
      </c>
      <c r="H68" s="54">
        <v>5.2268947368000003</v>
      </c>
      <c r="I68" s="127"/>
    </row>
    <row r="69" spans="1:9">
      <c r="A69" s="53" t="s">
        <v>189</v>
      </c>
      <c r="B69" s="54">
        <v>12.927</v>
      </c>
      <c r="C69" s="54">
        <v>8.9309999999999992</v>
      </c>
      <c r="D69" s="54">
        <v>4.9340000000000002</v>
      </c>
      <c r="E69" s="54">
        <v>10.702999999999999</v>
      </c>
      <c r="F69" s="55">
        <v>18</v>
      </c>
      <c r="G69" s="54">
        <v>13.3375263158</v>
      </c>
      <c r="H69" s="54">
        <v>5.7048421053</v>
      </c>
      <c r="I69" s="127"/>
    </row>
    <row r="70" spans="1:9">
      <c r="A70" s="53" t="s">
        <v>190</v>
      </c>
      <c r="B70" s="54">
        <v>13.391999999999999</v>
      </c>
      <c r="C70" s="54">
        <v>9.3979999999999997</v>
      </c>
      <c r="D70" s="54">
        <v>5.4039999999999999</v>
      </c>
      <c r="E70" s="54">
        <v>10.795999999999999</v>
      </c>
      <c r="F70" s="55">
        <v>19</v>
      </c>
      <c r="G70" s="54">
        <v>13.2383157895</v>
      </c>
      <c r="H70" s="54">
        <v>5.9469473684</v>
      </c>
      <c r="I70" s="127"/>
    </row>
    <row r="71" spans="1:9">
      <c r="A71" s="53" t="s">
        <v>191</v>
      </c>
      <c r="B71" s="54">
        <v>13.832000000000001</v>
      </c>
      <c r="C71" s="54">
        <v>9.5069999999999997</v>
      </c>
      <c r="D71" s="54">
        <v>5.1820000000000004</v>
      </c>
      <c r="E71" s="54">
        <v>11.347</v>
      </c>
      <c r="F71" s="55">
        <v>20</v>
      </c>
      <c r="G71" s="54">
        <v>13.3912105263</v>
      </c>
      <c r="H71" s="54">
        <v>5.9255263158</v>
      </c>
      <c r="I71" s="127"/>
    </row>
    <row r="72" spans="1:9">
      <c r="A72" s="53" t="s">
        <v>192</v>
      </c>
      <c r="B72" s="54">
        <v>15.678000000000001</v>
      </c>
      <c r="C72" s="54">
        <v>11.462999999999999</v>
      </c>
      <c r="D72" s="54">
        <v>7.2480000000000002</v>
      </c>
      <c r="E72" s="54">
        <v>11.978999999999999</v>
      </c>
      <c r="F72" s="55">
        <v>21</v>
      </c>
      <c r="G72" s="54">
        <v>14.2762105263</v>
      </c>
      <c r="H72" s="54">
        <v>5.9283157895</v>
      </c>
      <c r="I72" s="127"/>
    </row>
    <row r="73" spans="1:9">
      <c r="A73" s="53" t="s">
        <v>193</v>
      </c>
      <c r="B73" s="54">
        <v>14.849</v>
      </c>
      <c r="C73" s="54">
        <v>11.73</v>
      </c>
      <c r="D73" s="54">
        <v>8.61</v>
      </c>
      <c r="E73" s="54">
        <v>12.273</v>
      </c>
      <c r="F73" s="55">
        <v>22</v>
      </c>
      <c r="G73" s="54">
        <v>14.178105263200001</v>
      </c>
      <c r="H73" s="54">
        <v>6.1784736842000001</v>
      </c>
      <c r="I73" s="127"/>
    </row>
    <row r="74" spans="1:9">
      <c r="A74" s="53" t="s">
        <v>194</v>
      </c>
      <c r="B74" s="54">
        <v>14.597</v>
      </c>
      <c r="C74" s="54">
        <v>11.946</v>
      </c>
      <c r="D74" s="54">
        <v>9.2949999999999999</v>
      </c>
      <c r="E74" s="54">
        <v>11.345000000000001</v>
      </c>
      <c r="F74" s="55">
        <v>23</v>
      </c>
      <c r="G74" s="54">
        <v>13.9392105263</v>
      </c>
      <c r="H74" s="54">
        <v>5.5124210525999997</v>
      </c>
      <c r="I74" s="127"/>
    </row>
    <row r="75" spans="1:9">
      <c r="A75" s="53" t="s">
        <v>195</v>
      </c>
      <c r="B75" s="54">
        <v>14.555999999999999</v>
      </c>
      <c r="C75" s="54">
        <v>12.34</v>
      </c>
      <c r="D75" s="54">
        <v>10.125</v>
      </c>
      <c r="E75" s="54">
        <v>9.9580000000000002</v>
      </c>
      <c r="F75" s="55">
        <v>24</v>
      </c>
      <c r="G75" s="54">
        <v>14.098105263200001</v>
      </c>
      <c r="H75" s="54">
        <v>5.5452105263</v>
      </c>
      <c r="I75" s="127"/>
    </row>
    <row r="76" spans="1:9">
      <c r="A76" s="53" t="s">
        <v>196</v>
      </c>
      <c r="B76" s="54">
        <v>15.477</v>
      </c>
      <c r="C76" s="54">
        <v>12.49</v>
      </c>
      <c r="D76" s="54">
        <v>9.5039999999999996</v>
      </c>
      <c r="E76" s="54">
        <v>7.875</v>
      </c>
      <c r="F76" s="55">
        <v>25</v>
      </c>
      <c r="G76" s="54">
        <v>13.291421052600001</v>
      </c>
      <c r="H76" s="54">
        <v>5.0745263158</v>
      </c>
      <c r="I76" s="127"/>
    </row>
    <row r="77" spans="1:9">
      <c r="A77" s="53" t="s">
        <v>197</v>
      </c>
      <c r="B77" s="54">
        <v>15.808</v>
      </c>
      <c r="C77" s="54">
        <v>12.616</v>
      </c>
      <c r="D77" s="54">
        <v>9.423</v>
      </c>
      <c r="E77" s="54">
        <v>6.5990000000000002</v>
      </c>
      <c r="F77" s="55">
        <v>26</v>
      </c>
      <c r="G77" s="54">
        <v>12.9911052632</v>
      </c>
      <c r="H77" s="54">
        <v>4.8095263158000003</v>
      </c>
      <c r="I77" s="127"/>
    </row>
    <row r="78" spans="1:9">
      <c r="A78" s="53" t="s">
        <v>198</v>
      </c>
      <c r="B78" s="54">
        <v>18.663</v>
      </c>
      <c r="C78" s="54">
        <v>15.138</v>
      </c>
      <c r="D78" s="54">
        <v>11.614000000000001</v>
      </c>
      <c r="E78" s="54">
        <v>6.1950000000000003</v>
      </c>
      <c r="F78" s="55">
        <v>27</v>
      </c>
      <c r="G78" s="54">
        <v>13.2842631579</v>
      </c>
      <c r="H78" s="54">
        <v>4.8637368420999998</v>
      </c>
      <c r="I78" s="127"/>
    </row>
    <row r="79" spans="1:9">
      <c r="A79" s="53" t="s">
        <v>199</v>
      </c>
      <c r="B79" s="54">
        <v>18.878</v>
      </c>
      <c r="C79" s="54">
        <v>15.231999999999999</v>
      </c>
      <c r="D79" s="54">
        <v>11.587</v>
      </c>
      <c r="E79" s="54">
        <v>8.6270000000000007</v>
      </c>
      <c r="F79" s="55">
        <v>28</v>
      </c>
      <c r="G79" s="54">
        <v>13.6207894737</v>
      </c>
      <c r="H79" s="54">
        <v>5.3258947367999996</v>
      </c>
      <c r="I79" s="127"/>
    </row>
    <row r="80" spans="1:9">
      <c r="A80" s="53" t="s">
        <v>200</v>
      </c>
      <c r="B80" s="54">
        <v>18.8</v>
      </c>
      <c r="C80" s="54">
        <v>14.265000000000001</v>
      </c>
      <c r="D80" s="54">
        <v>9.73</v>
      </c>
      <c r="E80" s="54">
        <v>7.59</v>
      </c>
      <c r="F80" s="55">
        <v>29</v>
      </c>
      <c r="G80" s="54">
        <v>13.5672105263</v>
      </c>
      <c r="H80" s="54">
        <v>5.1639473683999997</v>
      </c>
      <c r="I80" s="127"/>
    </row>
    <row r="81" spans="1:9">
      <c r="A81" s="53" t="s">
        <v>201</v>
      </c>
      <c r="B81" s="54">
        <v>18.919</v>
      </c>
      <c r="C81" s="54">
        <v>13.231999999999999</v>
      </c>
      <c r="D81" s="54">
        <v>7.5439999999999996</v>
      </c>
      <c r="E81" s="54">
        <v>7.0060000000000002</v>
      </c>
      <c r="F81" s="55">
        <v>30</v>
      </c>
      <c r="G81" s="54">
        <v>14.218473684199999</v>
      </c>
      <c r="H81" s="54">
        <v>5.4054210526000004</v>
      </c>
      <c r="I81" s="127"/>
    </row>
    <row r="82" spans="1:9">
      <c r="A82" s="53" t="s">
        <v>168</v>
      </c>
      <c r="B82" s="54">
        <v>18.253</v>
      </c>
      <c r="C82" s="54">
        <v>12.371</v>
      </c>
      <c r="D82" s="54">
        <v>6.49</v>
      </c>
      <c r="E82" s="54">
        <v>6.9390000000000001</v>
      </c>
      <c r="F82" s="55">
        <v>31</v>
      </c>
      <c r="G82" s="54">
        <v>13.8191578947</v>
      </c>
      <c r="H82" s="54">
        <v>5.3753684211000001</v>
      </c>
      <c r="I82" s="126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98</v>
      </c>
      <c r="B87" s="63">
        <v>23296.649045549999</v>
      </c>
      <c r="C87" s="77" t="str">
        <f>MID(UPPER(TEXT(D87,"mmm")),1,1)</f>
        <v>D</v>
      </c>
      <c r="D87" s="80" t="str">
        <f t="shared" ref="D87:D109" si="1">TEXT(EDATE(D88,-1),"mmmm aaaa")</f>
        <v>diciembre 2019</v>
      </c>
      <c r="E87" s="81">
        <f>VLOOKUP(D87,A$87:B$122,2,FALSE)</f>
        <v>20907.164036049999</v>
      </c>
    </row>
    <row r="88" spans="1:9">
      <c r="A88" s="53" t="s">
        <v>99</v>
      </c>
      <c r="B88" s="63">
        <v>20154.629677354002</v>
      </c>
      <c r="C88" s="78" t="str">
        <f t="shared" ref="C88:C111" si="2">MID(UPPER(TEXT(D88,"mmm")),1,1)</f>
        <v>E</v>
      </c>
      <c r="D88" s="82" t="str">
        <f t="shared" si="1"/>
        <v>enero 2020</v>
      </c>
      <c r="E88" s="83">
        <f t="shared" ref="E88:E111" si="3">VLOOKUP(D88,A$87:B$122,2,FALSE)</f>
        <v>22577.217376982</v>
      </c>
    </row>
    <row r="89" spans="1:9">
      <c r="A89" s="53" t="s">
        <v>101</v>
      </c>
      <c r="B89" s="63">
        <v>20726.895805251999</v>
      </c>
      <c r="C89" s="78" t="str">
        <f t="shared" si="2"/>
        <v>F</v>
      </c>
      <c r="D89" s="82" t="str">
        <f t="shared" si="1"/>
        <v>febrero 2020</v>
      </c>
      <c r="E89" s="83">
        <f t="shared" si="3"/>
        <v>19840.085661852001</v>
      </c>
    </row>
    <row r="90" spans="1:9">
      <c r="A90" s="53" t="s">
        <v>102</v>
      </c>
      <c r="B90" s="63">
        <v>19514.052023056</v>
      </c>
      <c r="C90" s="78" t="str">
        <f t="shared" si="2"/>
        <v>M</v>
      </c>
      <c r="D90" s="82" t="str">
        <f t="shared" si="1"/>
        <v>marzo 2020</v>
      </c>
      <c r="E90" s="83">
        <f t="shared" si="3"/>
        <v>19808.362302358</v>
      </c>
    </row>
    <row r="91" spans="1:9">
      <c r="A91" s="53" t="s">
        <v>103</v>
      </c>
      <c r="B91" s="63">
        <v>19899.136009188001</v>
      </c>
      <c r="C91" s="78" t="str">
        <f t="shared" si="2"/>
        <v>A</v>
      </c>
      <c r="D91" s="82" t="str">
        <f t="shared" si="1"/>
        <v>abril 2020</v>
      </c>
      <c r="E91" s="83">
        <f t="shared" si="3"/>
        <v>16160.449329384001</v>
      </c>
    </row>
    <row r="92" spans="1:9">
      <c r="A92" s="53" t="s">
        <v>104</v>
      </c>
      <c r="B92" s="63">
        <v>19970.835457706002</v>
      </c>
      <c r="C92" s="78" t="str">
        <f t="shared" si="2"/>
        <v>M</v>
      </c>
      <c r="D92" s="82" t="str">
        <f t="shared" si="1"/>
        <v>mayo 2020</v>
      </c>
      <c r="E92" s="83">
        <f t="shared" si="3"/>
        <v>17368.389882903</v>
      </c>
    </row>
    <row r="93" spans="1:9">
      <c r="A93" s="53" t="s">
        <v>121</v>
      </c>
      <c r="B93" s="63">
        <v>22701.204090208001</v>
      </c>
      <c r="C93" s="78" t="str">
        <f t="shared" si="2"/>
        <v>J</v>
      </c>
      <c r="D93" s="82" t="str">
        <f t="shared" si="1"/>
        <v>junio 2020</v>
      </c>
      <c r="E93" s="83">
        <f t="shared" si="3"/>
        <v>18362.470596456002</v>
      </c>
    </row>
    <row r="94" spans="1:9">
      <c r="A94" s="53" t="s">
        <v>123</v>
      </c>
      <c r="B94" s="63">
        <v>21177.253561983998</v>
      </c>
      <c r="C94" s="78" t="str">
        <f t="shared" si="2"/>
        <v>J</v>
      </c>
      <c r="D94" s="82" t="str">
        <f t="shared" si="1"/>
        <v>julio 2020</v>
      </c>
      <c r="E94" s="83">
        <f t="shared" si="3"/>
        <v>21947.259823193999</v>
      </c>
    </row>
    <row r="95" spans="1:9">
      <c r="A95" s="53" t="s">
        <v>124</v>
      </c>
      <c r="B95" s="63">
        <v>19936.18443252</v>
      </c>
      <c r="C95" s="78" t="str">
        <f t="shared" si="2"/>
        <v>A</v>
      </c>
      <c r="D95" s="82" t="str">
        <f t="shared" si="1"/>
        <v>agosto 2020</v>
      </c>
      <c r="E95" s="83">
        <f t="shared" si="3"/>
        <v>20745.843456404</v>
      </c>
    </row>
    <row r="96" spans="1:9">
      <c r="A96" s="53" t="s">
        <v>125</v>
      </c>
      <c r="B96" s="63">
        <v>20155.46354927</v>
      </c>
      <c r="C96" s="78" t="str">
        <f t="shared" si="2"/>
        <v>S</v>
      </c>
      <c r="D96" s="82" t="str">
        <f t="shared" si="1"/>
        <v>septiembre 2020</v>
      </c>
      <c r="E96" s="83">
        <f t="shared" si="3"/>
        <v>19374.545052672001</v>
      </c>
    </row>
    <row r="97" spans="1:5">
      <c r="A97" s="53" t="s">
        <v>126</v>
      </c>
      <c r="B97" s="63">
        <v>20817.226544469999</v>
      </c>
      <c r="C97" s="78" t="str">
        <f t="shared" si="2"/>
        <v>O</v>
      </c>
      <c r="D97" s="82" t="str">
        <f t="shared" si="1"/>
        <v>octubre 2020</v>
      </c>
      <c r="E97" s="83">
        <f t="shared" si="3"/>
        <v>19617.864228332</v>
      </c>
    </row>
    <row r="98" spans="1:5">
      <c r="A98" s="53" t="s">
        <v>127</v>
      </c>
      <c r="B98" s="63">
        <v>20907.164036049999</v>
      </c>
      <c r="C98" s="78" t="str">
        <f t="shared" si="2"/>
        <v>N</v>
      </c>
      <c r="D98" s="82" t="str">
        <f t="shared" si="1"/>
        <v>noviembre 2020</v>
      </c>
      <c r="E98" s="83">
        <f t="shared" si="3"/>
        <v>19650.360050158</v>
      </c>
    </row>
    <row r="99" spans="1:5">
      <c r="A99" s="53" t="s">
        <v>128</v>
      </c>
      <c r="B99" s="63">
        <v>22577.217376982</v>
      </c>
      <c r="C99" s="78" t="str">
        <f t="shared" si="2"/>
        <v>D</v>
      </c>
      <c r="D99" s="82" t="str">
        <f t="shared" si="1"/>
        <v>diciembre 2020</v>
      </c>
      <c r="E99" s="83">
        <f t="shared" si="3"/>
        <v>21302.170343446</v>
      </c>
    </row>
    <row r="100" spans="1:5">
      <c r="A100" s="53" t="s">
        <v>130</v>
      </c>
      <c r="B100" s="63">
        <v>19840.085661852001</v>
      </c>
      <c r="C100" s="78" t="str">
        <f t="shared" si="2"/>
        <v>E</v>
      </c>
      <c r="D100" s="82" t="str">
        <f t="shared" si="1"/>
        <v>enero 2021</v>
      </c>
      <c r="E100" s="83">
        <f t="shared" si="3"/>
        <v>22753.503926590001</v>
      </c>
    </row>
    <row r="101" spans="1:5">
      <c r="A101" s="53" t="s">
        <v>131</v>
      </c>
      <c r="B101" s="63">
        <v>19808.362302358</v>
      </c>
      <c r="C101" s="78" t="str">
        <f t="shared" si="2"/>
        <v>F</v>
      </c>
      <c r="D101" s="82" t="str">
        <f t="shared" si="1"/>
        <v>febrero 2021</v>
      </c>
      <c r="E101" s="83">
        <f t="shared" si="3"/>
        <v>19213.657024913999</v>
      </c>
    </row>
    <row r="102" spans="1:5">
      <c r="A102" s="53" t="s">
        <v>132</v>
      </c>
      <c r="B102" s="63">
        <v>16160.449329384001</v>
      </c>
      <c r="C102" s="78" t="str">
        <f t="shared" si="2"/>
        <v>M</v>
      </c>
      <c r="D102" s="82" t="str">
        <f t="shared" si="1"/>
        <v>marzo 2021</v>
      </c>
      <c r="E102" s="83">
        <f t="shared" si="3"/>
        <v>20736.411758639999</v>
      </c>
    </row>
    <row r="103" spans="1:5">
      <c r="A103" s="53" t="s">
        <v>133</v>
      </c>
      <c r="B103" s="63">
        <v>17368.389882903</v>
      </c>
      <c r="C103" s="78" t="str">
        <f t="shared" si="2"/>
        <v>A</v>
      </c>
      <c r="D103" s="82" t="str">
        <f t="shared" si="1"/>
        <v>abril 2021</v>
      </c>
      <c r="E103" s="83">
        <f t="shared" si="3"/>
        <v>18910.043666295998</v>
      </c>
    </row>
    <row r="104" spans="1:5">
      <c r="A104" s="53" t="s">
        <v>134</v>
      </c>
      <c r="B104" s="63">
        <v>18362.470596456002</v>
      </c>
      <c r="C104" s="78" t="str">
        <f t="shared" si="2"/>
        <v>M</v>
      </c>
      <c r="D104" s="82" t="str">
        <f t="shared" si="1"/>
        <v>mayo 2021</v>
      </c>
      <c r="E104" s="83">
        <f t="shared" si="3"/>
        <v>19295.299363975999</v>
      </c>
    </row>
    <row r="105" spans="1:5">
      <c r="A105" s="53" t="s">
        <v>135</v>
      </c>
      <c r="B105" s="63">
        <v>21947.259823193999</v>
      </c>
      <c r="C105" s="78" t="str">
        <f t="shared" si="2"/>
        <v>J</v>
      </c>
      <c r="D105" s="82" t="str">
        <f t="shared" si="1"/>
        <v>junio 2021</v>
      </c>
      <c r="E105" s="83">
        <f t="shared" si="3"/>
        <v>19588.968241727998</v>
      </c>
    </row>
    <row r="106" spans="1:5">
      <c r="A106" s="53" t="s">
        <v>136</v>
      </c>
      <c r="B106" s="63">
        <v>20745.843456404</v>
      </c>
      <c r="C106" s="78" t="str">
        <f t="shared" si="2"/>
        <v>J</v>
      </c>
      <c r="D106" s="82" t="str">
        <f t="shared" si="1"/>
        <v>julio 2021</v>
      </c>
      <c r="E106" s="83">
        <f t="shared" si="3"/>
        <v>21538.124156954</v>
      </c>
    </row>
    <row r="107" spans="1:5">
      <c r="A107" s="53" t="s">
        <v>138</v>
      </c>
      <c r="B107" s="63">
        <v>19374.545052672001</v>
      </c>
      <c r="C107" s="78" t="str">
        <f t="shared" si="2"/>
        <v>A</v>
      </c>
      <c r="D107" s="82" t="str">
        <f t="shared" si="1"/>
        <v>agosto 2021</v>
      </c>
      <c r="E107" s="83">
        <f t="shared" si="3"/>
        <v>20648.117359340002</v>
      </c>
    </row>
    <row r="108" spans="1:5">
      <c r="A108" s="53" t="s">
        <v>139</v>
      </c>
      <c r="B108" s="63">
        <v>19617.864228332</v>
      </c>
      <c r="C108" s="78" t="str">
        <f t="shared" si="2"/>
        <v>S</v>
      </c>
      <c r="D108" s="82" t="str">
        <f t="shared" si="1"/>
        <v>septiembre 2021</v>
      </c>
      <c r="E108" s="83">
        <f t="shared" si="3"/>
        <v>19690.687384279001</v>
      </c>
    </row>
    <row r="109" spans="1:5">
      <c r="A109" s="53" t="s">
        <v>140</v>
      </c>
      <c r="B109" s="63">
        <v>19650.360050158</v>
      </c>
      <c r="C109" s="78" t="str">
        <f t="shared" si="2"/>
        <v>O</v>
      </c>
      <c r="D109" s="82" t="str">
        <f t="shared" si="1"/>
        <v>octubre 2021</v>
      </c>
      <c r="E109" s="83">
        <f t="shared" si="3"/>
        <v>18973.618857361998</v>
      </c>
    </row>
    <row r="110" spans="1:5">
      <c r="A110" s="53" t="s">
        <v>141</v>
      </c>
      <c r="B110" s="63">
        <v>21302.170343446</v>
      </c>
      <c r="C110" s="78" t="str">
        <f t="shared" si="2"/>
        <v>N</v>
      </c>
      <c r="D110" s="82" t="str">
        <f>TEXT(EDATE(D111,-1),"mmmm aaaa")</f>
        <v>noviembre 2021</v>
      </c>
      <c r="E110" s="83">
        <f t="shared" si="3"/>
        <v>20261.581416413999</v>
      </c>
    </row>
    <row r="111" spans="1:5" ht="15" thickBot="1">
      <c r="A111" s="53" t="s">
        <v>143</v>
      </c>
      <c r="B111" s="63">
        <v>22753.503926590001</v>
      </c>
      <c r="C111" s="79" t="str">
        <f t="shared" si="2"/>
        <v>D</v>
      </c>
      <c r="D111" s="84" t="str">
        <f>A2</f>
        <v>Diciembre 2021</v>
      </c>
      <c r="E111" s="85">
        <f t="shared" si="3"/>
        <v>20790.594445544</v>
      </c>
    </row>
    <row r="112" spans="1:5">
      <c r="A112" s="53" t="s">
        <v>145</v>
      </c>
      <c r="B112" s="63">
        <v>19213.657024913999</v>
      </c>
    </row>
    <row r="113" spans="1:4">
      <c r="A113" s="53" t="s">
        <v>148</v>
      </c>
      <c r="B113" s="63">
        <v>20736.411758639999</v>
      </c>
    </row>
    <row r="114" spans="1:4">
      <c r="A114" s="53" t="s">
        <v>150</v>
      </c>
      <c r="B114" s="63">
        <v>18910.043666295998</v>
      </c>
    </row>
    <row r="115" spans="1:4">
      <c r="A115" s="53" t="s">
        <v>152</v>
      </c>
      <c r="B115" s="63">
        <v>19295.299363975999</v>
      </c>
      <c r="C115"/>
      <c r="D115"/>
    </row>
    <row r="116" spans="1:4">
      <c r="A116" s="53" t="s">
        <v>154</v>
      </c>
      <c r="B116" s="63">
        <v>19588.968241727998</v>
      </c>
      <c r="C116"/>
      <c r="D116"/>
    </row>
    <row r="117" spans="1:4">
      <c r="A117" s="53" t="s">
        <v>156</v>
      </c>
      <c r="B117" s="63">
        <v>21538.124156954</v>
      </c>
      <c r="C117"/>
      <c r="D117"/>
    </row>
    <row r="118" spans="1:4">
      <c r="A118" s="53" t="s">
        <v>159</v>
      </c>
      <c r="B118" s="63">
        <v>20648.117359340002</v>
      </c>
      <c r="C118"/>
      <c r="D118"/>
    </row>
    <row r="119" spans="1:4">
      <c r="A119" s="53" t="s">
        <v>161</v>
      </c>
      <c r="B119" s="63">
        <v>19690.687384279001</v>
      </c>
      <c r="C119"/>
      <c r="D119"/>
    </row>
    <row r="120" spans="1:4">
      <c r="A120" s="53" t="s">
        <v>163</v>
      </c>
      <c r="B120" s="63">
        <v>18973.618857361998</v>
      </c>
      <c r="C120"/>
      <c r="D120"/>
    </row>
    <row r="121" spans="1:4">
      <c r="A121" s="53" t="s">
        <v>165</v>
      </c>
      <c r="B121" s="63">
        <v>20261.581416413999</v>
      </c>
      <c r="C121"/>
      <c r="D121"/>
    </row>
    <row r="122" spans="1:4">
      <c r="A122" s="53" t="s">
        <v>167</v>
      </c>
      <c r="B122" s="63">
        <v>20790.594445544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172</v>
      </c>
      <c r="B129" s="62">
        <v>36461.696000000004</v>
      </c>
      <c r="C129" s="55">
        <v>1</v>
      </c>
      <c r="D129" s="62">
        <v>757.50130300800004</v>
      </c>
      <c r="E129" s="88">
        <f>MAX(D129:D159)</f>
        <v>759.09130923999999</v>
      </c>
    </row>
    <row r="130" spans="1:5">
      <c r="A130" s="53" t="s">
        <v>173</v>
      </c>
      <c r="B130" s="62">
        <v>36627.775000000001</v>
      </c>
      <c r="C130" s="55">
        <v>2</v>
      </c>
      <c r="D130" s="62">
        <v>759.09130923999999</v>
      </c>
    </row>
    <row r="131" spans="1:5">
      <c r="A131" s="53" t="s">
        <v>174</v>
      </c>
      <c r="B131" s="62">
        <v>35098.084000000003</v>
      </c>
      <c r="C131" s="55">
        <v>3</v>
      </c>
      <c r="D131" s="62">
        <v>750.28429696000001</v>
      </c>
    </row>
    <row r="132" spans="1:5">
      <c r="A132" s="53" t="s">
        <v>175</v>
      </c>
      <c r="B132" s="62">
        <v>31728.334999999999</v>
      </c>
      <c r="C132" s="55">
        <v>4</v>
      </c>
      <c r="D132" s="62">
        <v>673.30934503000003</v>
      </c>
    </row>
    <row r="133" spans="1:5">
      <c r="A133" s="53" t="s">
        <v>176</v>
      </c>
      <c r="B133" s="62">
        <v>30403.594000000001</v>
      </c>
      <c r="C133" s="55">
        <v>5</v>
      </c>
      <c r="D133" s="62">
        <v>624.69147397999996</v>
      </c>
    </row>
    <row r="134" spans="1:5">
      <c r="A134" s="53" t="s">
        <v>177</v>
      </c>
      <c r="B134" s="62">
        <v>30944.110400000001</v>
      </c>
      <c r="C134" s="55">
        <v>6</v>
      </c>
      <c r="D134" s="62">
        <v>630.06834401200001</v>
      </c>
    </row>
    <row r="135" spans="1:5">
      <c r="A135" s="53" t="s">
        <v>178</v>
      </c>
      <c r="B135" s="62">
        <v>32232.181</v>
      </c>
      <c r="C135" s="55">
        <v>7</v>
      </c>
      <c r="D135" s="62">
        <v>671.13831629399999</v>
      </c>
    </row>
    <row r="136" spans="1:5">
      <c r="A136" s="53" t="s">
        <v>179</v>
      </c>
      <c r="B136" s="62">
        <v>32097.88</v>
      </c>
      <c r="C136" s="55">
        <v>8</v>
      </c>
      <c r="D136" s="62">
        <v>646.01077394799995</v>
      </c>
    </row>
    <row r="137" spans="1:5">
      <c r="A137" s="53" t="s">
        <v>180</v>
      </c>
      <c r="B137" s="62">
        <v>36083.631999999998</v>
      </c>
      <c r="C137" s="55">
        <v>9</v>
      </c>
      <c r="D137" s="62">
        <v>741.35688375999996</v>
      </c>
    </row>
    <row r="138" spans="1:5">
      <c r="A138" s="53" t="s">
        <v>181</v>
      </c>
      <c r="B138" s="62">
        <v>34396.75</v>
      </c>
      <c r="C138" s="55">
        <v>10</v>
      </c>
      <c r="D138" s="62">
        <v>735.56294111</v>
      </c>
    </row>
    <row r="139" spans="1:5">
      <c r="A139" s="53" t="s">
        <v>182</v>
      </c>
      <c r="B139" s="62">
        <v>30517.607</v>
      </c>
      <c r="C139" s="55">
        <v>11</v>
      </c>
      <c r="D139" s="62">
        <v>651.73233796</v>
      </c>
    </row>
    <row r="140" spans="1:5">
      <c r="A140" s="53" t="s">
        <v>183</v>
      </c>
      <c r="B140" s="62">
        <v>30201.947</v>
      </c>
      <c r="C140" s="55">
        <v>12</v>
      </c>
      <c r="D140" s="62">
        <v>606.30606909999995</v>
      </c>
    </row>
    <row r="141" spans="1:5">
      <c r="A141" s="53" t="s">
        <v>184</v>
      </c>
      <c r="B141" s="62">
        <v>35109.052000000003</v>
      </c>
      <c r="C141" s="55">
        <v>13</v>
      </c>
      <c r="D141" s="62">
        <v>717.29429654</v>
      </c>
    </row>
    <row r="142" spans="1:5">
      <c r="A142" s="53" t="s">
        <v>185</v>
      </c>
      <c r="B142" s="62">
        <v>35775.978000000003</v>
      </c>
      <c r="C142" s="55">
        <v>14</v>
      </c>
      <c r="D142" s="62">
        <v>741.64615475999994</v>
      </c>
    </row>
    <row r="143" spans="1:5">
      <c r="A143" s="53" t="s">
        <v>186</v>
      </c>
      <c r="B143" s="62">
        <v>35758.146999999997</v>
      </c>
      <c r="C143" s="55">
        <v>15</v>
      </c>
      <c r="D143" s="62">
        <v>744.947767344</v>
      </c>
    </row>
    <row r="144" spans="1:5">
      <c r="A144" s="53" t="s">
        <v>187</v>
      </c>
      <c r="B144" s="62">
        <v>35859.472999999998</v>
      </c>
      <c r="C144" s="55">
        <v>16</v>
      </c>
      <c r="D144" s="62">
        <v>750.46148900000003</v>
      </c>
    </row>
    <row r="145" spans="1:5">
      <c r="A145" s="53" t="s">
        <v>188</v>
      </c>
      <c r="B145" s="62">
        <v>34808.103999999999</v>
      </c>
      <c r="C145" s="55">
        <v>17</v>
      </c>
      <c r="D145" s="62">
        <v>741.85199399999999</v>
      </c>
    </row>
    <row r="146" spans="1:5">
      <c r="A146" s="53" t="s">
        <v>189</v>
      </c>
      <c r="B146" s="62">
        <v>31185.608</v>
      </c>
      <c r="C146" s="55">
        <v>18</v>
      </c>
      <c r="D146" s="62">
        <v>665.74519199999997</v>
      </c>
    </row>
    <row r="147" spans="1:5">
      <c r="A147" s="53" t="s">
        <v>190</v>
      </c>
      <c r="B147" s="62">
        <v>30850.877</v>
      </c>
      <c r="C147" s="55">
        <v>19</v>
      </c>
      <c r="D147" s="62">
        <v>623.54396499999996</v>
      </c>
    </row>
    <row r="148" spans="1:5">
      <c r="A148" s="53" t="s">
        <v>191</v>
      </c>
      <c r="B148" s="62">
        <v>35365.07</v>
      </c>
      <c r="C148" s="55">
        <v>20</v>
      </c>
      <c r="D148" s="62">
        <v>729.54810568000005</v>
      </c>
    </row>
    <row r="149" spans="1:5">
      <c r="A149" s="53" t="s">
        <v>192</v>
      </c>
      <c r="B149" s="62">
        <v>34736.487999999998</v>
      </c>
      <c r="C149" s="55">
        <v>21</v>
      </c>
      <c r="D149" s="62">
        <v>731.08906492000006</v>
      </c>
    </row>
    <row r="150" spans="1:5">
      <c r="A150" s="53" t="s">
        <v>193</v>
      </c>
      <c r="B150" s="62">
        <v>33719.695</v>
      </c>
      <c r="C150" s="55">
        <v>22</v>
      </c>
      <c r="D150" s="62">
        <v>714.89640503999999</v>
      </c>
    </row>
    <row r="151" spans="1:5">
      <c r="A151" s="53" t="s">
        <v>194</v>
      </c>
      <c r="B151" s="62">
        <v>32258.921999999999</v>
      </c>
      <c r="C151" s="55">
        <v>23</v>
      </c>
      <c r="D151" s="62">
        <v>686.84824456000001</v>
      </c>
    </row>
    <row r="152" spans="1:5">
      <c r="A152" s="53" t="s">
        <v>195</v>
      </c>
      <c r="B152" s="62">
        <v>28236.391</v>
      </c>
      <c r="C152" s="55">
        <v>24</v>
      </c>
      <c r="D152" s="62">
        <v>596.43507009999996</v>
      </c>
    </row>
    <row r="153" spans="1:5">
      <c r="A153" s="53" t="s">
        <v>196</v>
      </c>
      <c r="B153" s="62">
        <v>24953.204000000002</v>
      </c>
      <c r="C153" s="55">
        <v>25</v>
      </c>
      <c r="D153" s="62">
        <v>511.19314058999998</v>
      </c>
    </row>
    <row r="154" spans="1:5">
      <c r="A154" s="53" t="s">
        <v>197</v>
      </c>
      <c r="B154" s="62">
        <v>27501.177</v>
      </c>
      <c r="C154" s="55">
        <v>26</v>
      </c>
      <c r="D154" s="62">
        <v>545.742581008</v>
      </c>
    </row>
    <row r="155" spans="1:5">
      <c r="A155" s="53" t="s">
        <v>198</v>
      </c>
      <c r="B155" s="62">
        <v>29967.284</v>
      </c>
      <c r="C155" s="55">
        <v>27</v>
      </c>
      <c r="D155" s="62">
        <v>618.06651968000006</v>
      </c>
    </row>
    <row r="156" spans="1:5">
      <c r="A156" s="53" t="s">
        <v>199</v>
      </c>
      <c r="B156" s="62">
        <v>29977.528504000002</v>
      </c>
      <c r="C156" s="55">
        <v>28</v>
      </c>
      <c r="D156" s="62">
        <v>624.24862800799997</v>
      </c>
    </row>
    <row r="157" spans="1:5">
      <c r="A157" s="53" t="s">
        <v>200</v>
      </c>
      <c r="B157" s="62">
        <v>29834.382504000001</v>
      </c>
      <c r="C157" s="55">
        <v>29</v>
      </c>
      <c r="D157" s="62">
        <v>617.05732457600004</v>
      </c>
      <c r="E157"/>
    </row>
    <row r="158" spans="1:5">
      <c r="A158" s="53" t="s">
        <v>201</v>
      </c>
      <c r="B158" s="62">
        <v>29655.738000000001</v>
      </c>
      <c r="C158" s="55">
        <v>30</v>
      </c>
      <c r="D158" s="62">
        <v>612.83603277600002</v>
      </c>
      <c r="E158"/>
    </row>
    <row r="159" spans="1:5">
      <c r="A159" s="53" t="s">
        <v>168</v>
      </c>
      <c r="B159" s="62">
        <v>27720.895</v>
      </c>
      <c r="C159" s="55">
        <v>31</v>
      </c>
      <c r="D159" s="62">
        <v>570.08907555999997</v>
      </c>
      <c r="E159"/>
    </row>
    <row r="160" spans="1:5">
      <c r="A160"/>
      <c r="C160"/>
      <c r="D160" s="89">
        <v>770</v>
      </c>
      <c r="E160" s="119">
        <f>(MAX(D129:D159)/D160-1)*100</f>
        <v>-1.4167130857142829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66</v>
      </c>
      <c r="B163" s="139" t="s">
        <v>13</v>
      </c>
      <c r="C163" s="140"/>
      <c r="D163"/>
      <c r="E163" s="90"/>
    </row>
    <row r="164" spans="1:5">
      <c r="A164" s="51" t="s">
        <v>54</v>
      </c>
      <c r="B164" s="132" t="s">
        <v>64</v>
      </c>
      <c r="C164" s="132" t="s">
        <v>65</v>
      </c>
      <c r="D164"/>
      <c r="E164" s="90"/>
    </row>
    <row r="165" spans="1:5">
      <c r="A165" s="51" t="s">
        <v>52</v>
      </c>
      <c r="B165" s="52"/>
      <c r="C165" s="52"/>
      <c r="D165"/>
      <c r="E165" s="90"/>
    </row>
    <row r="166" spans="1:5">
      <c r="A166" s="53" t="s">
        <v>167</v>
      </c>
      <c r="B166" s="63">
        <v>37171</v>
      </c>
      <c r="C166" s="121" t="s">
        <v>207</v>
      </c>
      <c r="D166" s="89">
        <v>37921</v>
      </c>
      <c r="E166" s="119">
        <f>(B166/D166-1)*100</f>
        <v>-1.9777959441997783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2019</v>
      </c>
      <c r="B172" s="63">
        <v>40455</v>
      </c>
      <c r="C172" s="121" t="s">
        <v>100</v>
      </c>
      <c r="D172" s="63">
        <v>40021</v>
      </c>
      <c r="E172" s="121" t="s">
        <v>122</v>
      </c>
    </row>
    <row r="173" spans="1:5">
      <c r="A173" s="55">
        <v>2020</v>
      </c>
      <c r="B173" s="63">
        <v>40423</v>
      </c>
      <c r="C173" s="121" t="s">
        <v>129</v>
      </c>
      <c r="D173" s="63">
        <v>38972</v>
      </c>
      <c r="E173" s="121" t="s">
        <v>137</v>
      </c>
    </row>
    <row r="174" spans="1:5">
      <c r="A174" s="55">
        <v>2021</v>
      </c>
      <c r="B174" s="63">
        <v>42225</v>
      </c>
      <c r="C174" s="121" t="s">
        <v>146</v>
      </c>
      <c r="D174" s="63">
        <v>37385</v>
      </c>
      <c r="E174" s="121" t="s">
        <v>158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1" t="s">
        <v>68</v>
      </c>
      <c r="D179" s="63">
        <v>41318</v>
      </c>
      <c r="E179" s="121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70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2020</v>
      </c>
      <c r="B185" s="70">
        <f>D173</f>
        <v>38972</v>
      </c>
      <c r="C185" s="70">
        <f>B173</f>
        <v>40423</v>
      </c>
      <c r="D185" s="71" t="str">
        <f>MID(Dat_01!E173,1,2)+0&amp;" "&amp;TEXT(DATE(MID(Dat_01!E173,7,4),MID(Dat_01!E173,4,2),MID(Dat_01!E173,1,2)),"mmmm")&amp;" ("&amp;MID(Dat_01!E173,12,16)&amp;" h)"</f>
        <v>30 julio (13:54 h)</v>
      </c>
      <c r="E185" s="71" t="str">
        <f>MID(Dat_01!C173,1,2)+0&amp;" "&amp;TEXT(DATE(MID(Dat_01!C173,7,4),MID(Dat_01!C173,4,2),MID(Dat_01!C173,1,2)),"mmmm")&amp;" ("&amp;MID(Dat_01!C173,12,16)&amp;" h)"</f>
        <v>20 enero (20:22 h)</v>
      </c>
    </row>
    <row r="186" spans="1:6">
      <c r="A186" s="72">
        <f>A174</f>
        <v>2021</v>
      </c>
      <c r="B186" s="70">
        <f>D174</f>
        <v>37385</v>
      </c>
      <c r="C186" s="70">
        <f>B174</f>
        <v>42225</v>
      </c>
      <c r="D186" s="71" t="str">
        <f>MID(Dat_01!E174,1,2)+0&amp;" "&amp;TEXT(DATE(MID(Dat_01!E174,7,4),MID(Dat_01!E174,4,2),MID(Dat_01!E174,1,2)),"mmmm")&amp;" ("&amp;MID(Dat_01!E174,12,16)&amp;" h)"</f>
        <v>22 julio (14:43 h)</v>
      </c>
      <c r="E186" s="71" t="str">
        <f>MID(Dat_01!C174,1,2)+0&amp;" "&amp;TEXT(DATE(MID(Dat_01!C174,7,4),MID(Dat_01!C174,4,2),MID(Dat_01!C174,1,2)),"mmmm")&amp;" ("&amp;MID(Dat_01!C174,12,16)&amp;" h)"</f>
        <v>8 enero (14:05 h)</v>
      </c>
    </row>
    <row r="187" spans="1:6">
      <c r="A187" s="73" t="str">
        <f>LOWER(MID(A166,1,3))&amp;"-"&amp;MID(A174,3,2)</f>
        <v>dic-21</v>
      </c>
      <c r="B187" s="74" t="str">
        <f>IF(B163="Invierno","",B166)</f>
        <v/>
      </c>
      <c r="C187" s="74">
        <f>IF(B163="Invierno",B166,"")</f>
        <v>37171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2 diciembre (20:28 h)</v>
      </c>
    </row>
    <row r="188" spans="1:6" ht="15">
      <c r="D188" s="125"/>
      <c r="E188" s="125" t="str">
        <f>CONCATENATE(MID(E187,1,FIND(" ",E187)+3)," ",MID(E187,FIND("(",E187)+1,7))</f>
        <v>2 dic 20:28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2022-01-17T14:28:50Z</dcterms:modified>
</cp:coreProperties>
</file>