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AGO\INF_ELABORADA\"/>
    </mc:Choice>
  </mc:AlternateContent>
  <xr:revisionPtr revIDLastSave="0" documentId="13_ncr:1_{77C1420E-9315-405D-84F0-5B7CC7D6FEBC}" xr6:coauthVersionLast="36" xr6:coauthVersionMax="41" xr10:uidLastSave="{00000000-0000-0000-0000-000000000000}"/>
  <bookViews>
    <workbookView xWindow="1365" yWindow="1365" windowWidth="13830" windowHeight="7155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Dat_01!$A$127:$B$159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5" i="16" l="1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J45" i="10" l="1"/>
  <c r="K14" i="1" l="1"/>
  <c r="K13" i="1"/>
  <c r="K12" i="1"/>
  <c r="I14" i="1"/>
  <c r="I13" i="1"/>
  <c r="I12" i="1"/>
  <c r="G14" i="1"/>
  <c r="G12" i="1"/>
  <c r="G13" i="1"/>
  <c r="O33" i="10"/>
  <c r="D186" i="10" l="1"/>
  <c r="B186" i="10"/>
  <c r="B183" i="10"/>
  <c r="K9" i="1" l="1"/>
  <c r="J9" i="1"/>
  <c r="I9" i="1"/>
  <c r="H9" i="1"/>
  <c r="G9" i="1"/>
  <c r="F9" i="1"/>
  <c r="E160" i="10" l="1"/>
  <c r="B100" i="16" l="1"/>
  <c r="C100" i="16"/>
  <c r="D100" i="16"/>
  <c r="B37" i="16"/>
  <c r="C37" i="16"/>
  <c r="D37" i="16"/>
  <c r="E37" i="16"/>
  <c r="F37" i="16"/>
  <c r="G37" i="16"/>
  <c r="H37" i="16"/>
  <c r="E166" i="10" l="1"/>
  <c r="E129" i="10"/>
  <c r="B105" i="16" l="1"/>
  <c r="D108" i="16" l="1"/>
  <c r="D107" i="16"/>
  <c r="C109" i="16"/>
  <c r="I109" i="16" s="1"/>
  <c r="C108" i="16"/>
  <c r="C107" i="16"/>
  <c r="D105" i="16"/>
  <c r="C105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D38" i="16" l="1"/>
  <c r="H38" i="16"/>
  <c r="C38" i="16"/>
  <c r="C101" i="16"/>
  <c r="A5" i="16"/>
  <c r="E38" i="16"/>
  <c r="F38" i="16"/>
  <c r="G38" i="16"/>
  <c r="D101" i="16"/>
  <c r="F101" i="16" s="1"/>
  <c r="C2" i="10" l="1"/>
  <c r="E186" i="10" l="1"/>
  <c r="G108" i="16" s="1"/>
  <c r="C186" i="10"/>
  <c r="F108" i="16"/>
  <c r="E185" i="10"/>
  <c r="G107" i="16" s="1"/>
  <c r="C185" i="10"/>
  <c r="D185" i="10"/>
  <c r="F107" i="16" s="1"/>
  <c r="B185" i="10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C187" i="10"/>
  <c r="E187" i="10" s="1"/>
  <c r="B187" i="10"/>
  <c r="D187" i="10" s="1"/>
  <c r="E183" i="10"/>
  <c r="G105" i="16" s="1"/>
  <c r="D183" i="10"/>
  <c r="F105" i="16" s="1"/>
  <c r="C183" i="10"/>
  <c r="E3" i="8"/>
  <c r="F109" i="16" l="1"/>
  <c r="E188" i="10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<sst xmlns="http://schemas.openxmlformats.org/spreadsheetml/2006/main" count="342" uniqueCount="209">
  <si>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</si>
  <si>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</si>
  <si>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</si>
  <si>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</si>
  <si>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</si>
  <si>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</si>
  <si>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</si>
  <si>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</si>
  <si>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</si>
  <si>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</si>
  <si>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</si>
  <si>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</si>
  <si>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</si>
  <si>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</si>
  <si>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</si>
  <si>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</si>
  <si>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</si>
  <si>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</si>
  <si>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</si>
  <si>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</si>
  <si>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</si>
  <si>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</si>
  <si>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</si>
  <si>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</si>
  <si>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</si>
  <si>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</si>
  <si>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</si>
  <si>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</si>
  <si>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</si>
  <si>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</si>
  <si>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</si>
  <si>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</si>
  <si>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</si>
  <si>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</si>
  <si>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</si>
  <si>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</si>
  <si>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</si>
  <si>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</si>
  <si>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</si>
  <si>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</si>
  <si>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</si>
  <si>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</si>
  <si>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</si>
  <si>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</si>
  <si>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</si>
  <si>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</si>
  <si>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</si>
  <si>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</si>
  <si>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</si>
  <si>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</si>
  <si>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</si>
  <si>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</si>
  <si>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</si>
  <si>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</si>
  <si>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</si>
  <si>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</si>
  <si>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</si>
  <si>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</si>
  <si>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</si>
  <si>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</si>
  <si>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</si>
  <si>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</si>
  <si>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</si>
  <si>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</si>
  <si>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</si>
  <si>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</si>
  <si>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</si>
  <si>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</si>
  <si>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</si>
  <si>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</si>
  <si>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</si>
  <si>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</si>
  <si>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</si>
  <si>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</si>
  <si>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</si>
  <si>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</si>
  <si>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</si>
  <si>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</si>
  <si>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</si>
  <si>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</si>
  <si>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</si>
  <si>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</si>
  <si>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18/01/2017 19:50</t>
  </si>
  <si>
    <t>13/07/2017 13:36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</si>
  <si>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</si>
  <si>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</si>
  <si>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</si>
  <si>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</si>
  <si>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</si>
  <si>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</si>
  <si>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</si>
  <si>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</si>
  <si>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</si>
  <si>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</si>
  <si>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</si>
  <si>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</si>
  <si>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</si>
  <si>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</si>
  <si>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</si>
  <si>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</si>
  <si>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</si>
  <si>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</si>
  <si>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</si>
  <si>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</si>
  <si>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</si>
  <si>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</si>
  <si>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</si>
  <si>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</si>
  <si>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</si>
  <si>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</si>
  <si>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</si>
  <si>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</si>
  <si>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</si>
  <si>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</si>
  <si>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</si>
  <si>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</si>
  <si>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</si>
  <si>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</si>
  <si>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</si>
  <si>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</si>
  <si>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</si>
  <si>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</si>
  <si>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</si>
  <si>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</si>
  <si>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</si>
  <si>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</si>
  <si>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</si>
  <si>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</si>
  <si>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</si>
  <si>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</si>
  <si>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</si>
  <si>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</si>
  <si>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</si>
  <si>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</si>
  <si>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</si>
  <si>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</si>
  <si>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</si>
  <si>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</si>
  <si>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</si>
  <si>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</si>
  <si>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</si>
  <si>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</si>
  <si>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</si>
  <si>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</si>
  <si>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</si>
  <si>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</si>
  <si>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</si>
  <si>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</si>
  <si>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</si>
  <si>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</si>
  <si>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31/07/2019</t>
  </si>
  <si>
    <t>23/07/2019 13:25</t>
  </si>
  <si>
    <t>Agosto 2019</t>
  </si>
  <si>
    <t>31/08/2018</t>
  </si>
  <si>
    <t>30/09/2018</t>
  </si>
  <si>
    <t>31/10/2018</t>
  </si>
  <si>
    <t>30/11/2018</t>
  </si>
  <si>
    <t>31/12/2018</t>
  </si>
  <si>
    <t>31/01/2019</t>
  </si>
  <si>
    <t>28/02/2019</t>
  </si>
  <si>
    <t>31/03/2019</t>
  </si>
  <si>
    <t>30/04/2019</t>
  </si>
  <si>
    <t>31/05/2019</t>
  </si>
  <si>
    <t>30/06/2019</t>
  </si>
  <si>
    <t>31/08/2019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</si>
  <si>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ut="09/11/2019 07:33:31" si="2.000000018d4339d5b3a2d2fa9e4fa0a9c7ed89bb0ebd523d755ae7790ede411f1252162ae5a918c8cfb88a8f798899789bbe33e92386cea3ccad591e1b6fa4ebd93744f1775348181d9fd14e6a2bac6d18f76730c19ab900935f42f48ee3c8757ee700ff3cf0b2335d8a40b0810429b76d8a46ec13923871bd98efef1921f5fea6ba.3082.0.1.Europe/Madrid.upriv*_1*_pidn2*_9*_session*-lat*_1.000000017bdef8a8adc05f1a8908ee78720c79b3bc6025e06200d61bada77bfe4e48ea6ead93c77ad586a22bd70af5ade34a2e114dbce978.00000001a4c09f8f356d3797dc216826e5f1654cbc6025e072f3ffc60a513107345f8e249a109de29762942398dfbff80766e63c6d13f143.0.1.1.BDEbi.D066E1C611E6257C10D00080EF253B44.0-3082.1.1_-0.1.0_-3082.1.1_5.5.0.*0.00000001d286437a68f8369b186c40e8520dbbfdc911585a9a0935e4db0031d9d1553f631efa5998.0.10*.25*.15*.214.23.10*.4*.0400*.0074J.e.00000001a136f77d64a5b6d782cec408bb9d3c47c911585a5d55b8aabe30e83717b7c587e9f9d451.0" msgID="73C4BE8811E9D466742C0080EFA58348"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nrr="33"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</si>
  <si>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ut="09/11/2019 07:33:43" si="2.000000018d4339d5b3a2d2fa9e4fa0a9c7ed89bb0ebd523d755ae7790ede411f1252162ae5a918c8cfb88a8f798899789bbe33e92386cea3ccad591e1b6fa4ebd93744f1775348181d9fd14e6a2bac6d18f76730c19ab900935f42f48ee3c8757ee700ff3cf0b2335d8a40b0810429b76d8a46ec13923871bd98efef1921f5fea6ba.3082.0.1.Europe/Madrid.upriv*_1*_pidn2*_9*_session*-lat*_1.000000017bdef8a8adc05f1a8908ee78720c79b3bc6025e06200d61bada77bfe4e48ea6ead93c77ad586a22bd70af5ade34a2e114dbce978.00000001a4c09f8f356d3797dc216826e5f1654cbc6025e072f3ffc60a513107345f8e249a109de29762942398dfbff80766e63c6d13f143.0.1.1.BDEbi.D066E1C611E6257C10D00080EF253B44.0-3082.1.1_-0.1.0_-3082.1.1_5.5.0.*0.00000001d286437a68f8369b186c40e8520dbbfdc911585a9a0935e4db0031d9d1553f631efa5998.0.10*.25*.15*.214.23.10*.4*.0400*.0074J.e.00000001a136f77d64a5b6d782cec408bb9d3c47c911585a5d55b8aabe30e83717b7c587e9f9d451.0" msgID="73C817B911E9D466742C0080EFD5E346"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nrr="1174" nrc="41"&gt;&lt;pg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</si>
  <si>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ut="09/11/2019 07:33:45" si="2.000000018d4339d5b3a2d2fa9e4fa0a9c7ed89bb0ebd523d755ae7790ede411f1252162ae5a918c8cfb88a8f798899789bbe33e92386cea3ccad591e1b6fa4ebd93744f1775348181d9fd14e6a2bac6d18f76730c19ab900935f42f48ee3c8757ee700ff3cf0b2335d8a40b0810429b76d8a46ec13923871bd98efef1921f5fea6ba.3082.0.1.Europe/Madrid.upriv*_1*_pidn2*_9*_session*-lat*_1.000000017bdef8a8adc05f1a8908ee78720c79b3bc6025e06200d61bada77bfe4e48ea6ead93c77ad586a22bd70af5ade34a2e114dbce978.00000001a4c09f8f356d3797dc216826e5f1654cbc6025e072f3ffc60a513107345f8e249a109de29762942398dfbff80766e63c6d13f143.0.1.1.BDEbi.D066E1C611E6257C10D00080EF253B44.0-3082.1.1_-0.1.0_-3082.1.1_5.5.0.*0.00000001d286437a68f8369b186c40e8520dbbfdc911585a9a0935e4db0031d9d1553f631efa5998.0.10*.25*.15*.214.23.10*.4*.0400*.0074J.e.00000001a136f77d64a5b6d782cec408bb9d3c47c911585a5d55b8aabe30e83717b7c587e9f9d451.0" msgID="7BE341B611E9D466742C0080EF35A347"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nrr="38" nrc="152"&gt;&lt;pg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</si>
  <si>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ut="09/11/2019 07:34:09" si="2.000000018d4339d5b3a2d2fa9e4fa0a9c7ed89bb0ebd523d755ae7790ede411f1252162ae5a918c8cfb88a8f798899789bbe33e92386cea3ccad591e1b6fa4ebd93744f1775348181d9fd14e6a2bac6d18f76730c19ab900935f42f48ee3c8757ee700ff3cf0b2335d8a40b0810429b76d8a46ec13923871bd98efef1921f5fea6ba.3082.0.1.Europe/Madrid.upriv*_1*_pidn2*_9*_session*-lat*_1.000000017bdef8a8adc05f1a8908ee78720c79b3bc6025e06200d61bada77bfe4e48ea6ead93c77ad586a22bd70af5ade34a2e114dbce978.00000001a4c09f8f356d3797dc216826e5f1654cbc6025e072f3ffc60a513107345f8e249a109de29762942398dfbff80766e63c6d13f143.0.1.1.BDEbi.D066E1C611E6257C10D00080EF253B44.0-3082.1.1_-0.1.0_-3082.1.1_5.5.0.*0.00000001d286437a68f8369b186c40e8520dbbfdc911585a9a0935e4db0031d9d1553f631efa5998.0.10*.25*.15*.214.23.10*.4*.0400*.0074J.e.00000001a136f77d64a5b6d782cec408bb9d3c47c911585a5d55b8aabe30e83717b7c587e9f9d451.0" msgID="73D9F44C11E9D466742C0080EFD5E346"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nrr="1111" nrc="74"&gt;&lt;pg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</si>
  <si>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ut="09/11/2019 07:34:10" si="2.000000018d4339d5b3a2d2fa9e4fa0a9c7ed89bb0ebd523d755ae7790ede411f1252162ae5a918c8cfb88a8f798899789bbe33e92386cea3ccad591e1b6fa4ebd93744f1775348181d9fd14e6a2bac6d18f76730c19ab900935f42f48ee3c8757ee700ff3cf0b2335d8a40b0810429b76d8a46ec13923871bd98efef1921f5fea6ba.3082.0.1.Europe/Madrid.upriv*_1*_pidn2*_9*_session*-lat*_1.000000017bdef8a8adc05f1a8908ee78720c79b3bc6025e06200d61bada77bfe4e48ea6ead93c77ad586a22bd70af5ade34a2e114dbce978.00000001a4c09f8f356d3797dc216826e5f1654cbc6025e072f3ffc60a513107345f8e249a109de29762942398dfbff80766e63c6d13f143.0.1.1.BDEbi.D066E1C611E6257C10D00080EF253B44.0-3082.1.1_-0.1.0_-3082.1.1_5.5.0.*0.00000001d286437a68f8369b186c40e8520dbbfdc911585a9a0935e4db0031d9d1553f631efa5998.0.10*.25*.15*.214.23.10*.4*.0400*.0074J.e.00000001a136f77d64a5b6d782cec408bb9d3c47c911585a5d55b8aabe30e83717b7c587e9f9d451.0" msgID="73C4BB4111E9D466742C0080EF45C245"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nrr="52" nrc="48"&gt;&lt;pg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</si>
  <si>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09/08/2019 13:47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</si>
  <si>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ut="09/11/2019 07:34:12" si="2.000000018d4339d5b3a2d2fa9e4fa0a9c7ed89bb0ebd523d755ae7790ede411f1252162ae5a918c8cfb88a8f798899789bbe33e92386cea3ccad591e1b6fa4ebd93744f1775348181d9fd14e6a2bac6d18f76730c19ab900935f42f48ee3c8757ee700ff3cf0b2335d8a40b0810429b76d8a46ec13923871bd98efef1921f5fea6ba.3082.0.1.Europe/Madrid.upriv*_1*_pidn2*_9*_session*-lat*_1.000000017bdef8a8adc05f1a8908ee78720c79b3bc6025e06200d61bada77bfe4e48ea6ead93c77ad586a22bd70af5ade34a2e114dbce978.00000001a4c09f8f356d3797dc216826e5f1654cbc6025e072f3ffc60a513107345f8e249a109de29762942398dfbff80766e63c6d13f143.0.1.1.BDEbi.D066E1C611E6257C10D00080EF253B44.0-3082.1.1_-0.1.0_-3082.1.1_5.5.0.*0.00000001d286437a68f8369b186c40e8520dbbfdc911585a9a0935e4db0031d9d1553f631efa5998.0.10*.25*.15*.214.23.10*.4*.0400*.0074J.e.00000001a136f77d64a5b6d782cec408bb9d3c47c911585a5d55b8aabe30e83717b7c587e9f9d451.0" msgID="73CF9B4711E9D466742C0080EF854347"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nrr="38" nrc="76"&gt;&lt;pg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</si>
  <si>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01/08/2019</t>
  </si>
  <si>
    <t>02/08/2019</t>
  </si>
  <si>
    <t>03/08/2019</t>
  </si>
  <si>
    <t>04/08/2019</t>
  </si>
  <si>
    <t>05/08/2019</t>
  </si>
  <si>
    <t>06/08/2019</t>
  </si>
  <si>
    <t>07/08/2019</t>
  </si>
  <si>
    <t>08/08/2019</t>
  </si>
  <si>
    <t>09/08/2019</t>
  </si>
  <si>
    <t>10/08/2019</t>
  </si>
  <si>
    <t>11/08/2019</t>
  </si>
  <si>
    <t>12/08/2019</t>
  </si>
  <si>
    <t>13/08/2019</t>
  </si>
  <si>
    <t>14/08/2019</t>
  </si>
  <si>
    <t>15/08/2019</t>
  </si>
  <si>
    <t>16/08/2019</t>
  </si>
  <si>
    <t>17/08/2019</t>
  </si>
  <si>
    <t>18/08/2019</t>
  </si>
  <si>
    <t>19/08/2019</t>
  </si>
  <si>
    <t>20/08/2019</t>
  </si>
  <si>
    <t>21/08/2019</t>
  </si>
  <si>
    <t>22/08/2019</t>
  </si>
  <si>
    <t>23/08/2019</t>
  </si>
  <si>
    <t>24/08/2019</t>
  </si>
  <si>
    <t>25/08/2019</t>
  </si>
  <si>
    <t>26/08/2019</t>
  </si>
  <si>
    <t>27/08/2019</t>
  </si>
  <si>
    <t>28/08/2019</t>
  </si>
  <si>
    <t>29/08/2019</t>
  </si>
  <si>
    <t>30/08/2019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</si>
  <si>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ut="09/11/2019 07:34:13" si="2.000000018d4339d5b3a2d2fa9e4fa0a9c7ed89bb0ebd523d755ae7790ede411f1252162ae5a918c8cfb88a8f798899789bbe33e92386cea3ccad591e1b6fa4ebd93744f1775348181d9fd14e6a2bac6d18f76730c19ab900935f42f48ee3c8757ee700ff3cf0b2335d8a40b0810429b76d8a46ec13923871bd98efef1921f5fea6ba.3082.0.1.Europe/Madrid.upriv*_1*_pidn2*_9*_session*-lat*_1.000000017bdef8a8adc05f1a8908ee78720c79b3bc6025e06200d61bada77bfe4e48ea6ead93c77ad586a22bd70af5ade34a2e114dbce978.00000001a4c09f8f356d3797dc216826e5f1654cbc6025e072f3ffc60a513107345f8e249a109de29762942398dfbff80766e63c6d13f143.0.1.1.BDEbi.D066E1C611E6257C10D00080EF253B44.0-3082.1.1_-0.1.0_-3082.1.1_5.5.0.*0.00000001d286437a68f8369b186c40e8520dbbfdc911585a9a0935e4db0031d9d1553f631efa5998.0.10*.25*.15*.214.23.10*.4*.0400*.0074J.e.00000001a136f77d64a5b6d782cec408bb9d3c47c911585a5d55b8aabe30e83717b7c587e9f9d451.0" msgID="8C1DAE9B11E9D466742C0080EFA58348"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nrr="1020" nrc="136"&gt;&lt;pg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</si>
  <si>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ut="09/11/2019 07:34:19" si="2.000000018d4339d5b3a2d2fa9e4fa0a9c7ed89bb0ebd523d755ae7790ede411f1252162ae5a918c8cfb88a8f798899789bbe33e92386cea3ccad591e1b6fa4ebd93744f1775348181d9fd14e6a2bac6d18f76730c19ab900935f42f48ee3c8757ee700ff3cf0b2335d8a40b0810429b76d8a46ec13923871bd98efef1921f5fea6ba.3082.0.1.Europe/Madrid.upriv*_1*_pidn2*_9*_session*-lat*_1.000000017bdef8a8adc05f1a8908ee78720c79b3bc6025e06200d61bada77bfe4e48ea6ead93c77ad586a22bd70af5ade34a2e114dbce978.00000001a4c09f8f356d3797dc216826e5f1654cbc6025e072f3ffc60a513107345f8e249a109de29762942398dfbff80766e63c6d13f143.0.1.1.BDEbi.D066E1C611E6257C10D00080EF253B44.0-3082.1.1_-0.1.0_-3082.1.1_5.5.0.*0.00000001d286437a68f8369b186c40e8520dbbfdc911585a9a0935e4db0031d9d1553f631efa5998.0.10*.25*.15*.214.23.10*.4*.0400*.0074J.e.00000001a136f77d64a5b6d782cec408bb9d3c47c911585a5d55b8aabe30e83717b7c587e9f9d451.0" msgID="8D53D9D911E9D466742C0080EF650143"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nrr="111" nrc="156"&gt;&lt;pg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</si>
  <si>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Septiembre 2019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</si>
  <si>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ut="09/11/2019 07:34:39" si="2.000000018d4339d5b3a2d2fa9e4fa0a9c7ed89bb0ebd523d755ae7790ede411f1252162ae5a918c8cfb88a8f798899789bbe33e92386cea3ccad591e1b6fa4ebd93744f1775348181d9fd14e6a2bac6d18f76730c19ab900935f42f48ee3c8757ee700ff3cf0b2335d8a40b0810429b76d8a46ec13923871bd98efef1921f5fea6ba.3082.0.1.Europe/Madrid.upriv*_1*_pidn2*_9*_session*-lat*_1.000000017bdef8a8adc05f1a8908ee78720c79b3bc6025e06200d61bada77bfe4e48ea6ead93c77ad586a22bd70af5ade34a2e114dbce978.00000001a4c09f8f356d3797dc216826e5f1654cbc6025e072f3ffc60a513107345f8e249a109de29762942398dfbff80766e63c6d13f143.0.1.1.BDEbi.D066E1C611E6257C10D00080EF253B44.0-3082.1.1_-0.1.0_-3082.1.1_5.5.0.*0.00000001d286437a68f8369b186c40e8520dbbfdc911585a9a0935e4db0031d9d1553f631efa5998.0.10*.25*.15*.214.23.10*.4*.0400*.0074J.e.00000001a136f77d64a5b6d782cec408bb9d3c47c911585a5d55b8aabe30e83717b7c587e9f9d451.0" msgID="7D5F18E511E9D466742C0080EF854245"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rows="35" cols="2" /&gt;&lt;esdo ews="" ece="" ptn="" /&gt;&lt;/excel&gt;&lt;pgs&gt;&lt;pg rows="33" cols="1" nrr="989" nrc="34"&gt;&lt;pg /&gt;&lt;bls&gt;&lt;bl sr="1" sc="1" rfetch="33" cfetch="1" posid="1" darows="0" dacols="1"&gt;&lt;excel&gt;&lt;epo ews="Dat_01" ece="A85" enr="MSTR.Serie_Balance_B.C._Mensual" ptn="" qtn="" rows="35" cols="2" /&gt;&lt;esdo ews="" ece="" ptn="" /&gt;&lt;/excel&gt;&lt;gridRng&gt;&lt;sect id="TITLE_AREA" rngprop="1:1:2:1" /&gt;&lt;sect id="ROWHEADERS_AREA" rngprop="3:1:33:1" /&gt;&lt;sect id="COLUMNHEADERS_AREA" rngprop="1:2:2:1" /&gt;&lt;sect id="DATA_AREA" rngprop="3:2:33:1"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</si>
  <si>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ut="09/11/2019 07:36:05" si="2.000000018d4339d5b3a2d2fa9e4fa0a9c7ed89bb0ebd523d755ae7790ede411f1252162ae5a918c8cfb88a8f798899789bbe33e92386cea3ccad591e1b6fa4ebd93744f1775348181d9fd14e6a2bac6d18f76730c19ab900935f42f48ee3c8757ee700ff3cf0b2335d8a40b0810429b76d8a46ec13923871bd98efef1921f5fea6ba.3082.0.1.Europe/Madrid.upriv*_1*_pidn2*_9*_session*-lat*_1.000000017bdef8a8adc05f1a8908ee78720c79b3bc6025e06200d61bada77bfe4e48ea6ead93c77ad586a22bd70af5ade34a2e114dbce978.00000001a4c09f8f356d3797dc216826e5f1654cbc6025e072f3ffc60a513107345f8e249a109de29762942398dfbff80766e63c6d13f143.0.1.1.BDEbi.D066E1C611E6257C10D00080EF253B44.0-3082.1.1_-0.1.0_-3082.1.1_5.5.0.*0.00000001d286437a68f8369b186c40e8520dbbfdc911585a9a0935e4db0031d9d1553f631efa5998.0.10*.25*.15*.214.23.10*.4*.0400*.0074J.e.00000001a136f77d64a5b6d782cec408bb9d3c47c911585a5d55b8aabe30e83717b7c587e9f9d451.0" msgID="8B47CEB111E9D466742C0080EF35A143"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nrr="658" nrc="219"&gt;&lt;pg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</si>
  <si>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ab2411c587504ff59892fd470c486b49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</si>
  <si>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ut="09/11/2019 07:36:47" si="2.000000018d4339d5b3a2d2fa9e4fa0a9c7ed89bb0ebd523d755ae7790ede411f1252162ae5a918c8cfb88a8f798899789bbe33e92386cea3ccad591e1b6fa4ebd93744f1775348181d9fd14e6a2bac6d18f76730c19ab900935f42f48ee3c8757ee700ff3cf0b2335d8a40b0810429b76d8a46ec13923871bd98efef1921f5fea6ba.3082.0.1.Europe/Madrid.upriv*_1*_pidn2*_9*_session*-lat*_1.000000017bdef8a8adc05f1a8908ee78720c79b3bc6025e06200d61bada77bfe4e48ea6ead93c77ad586a22bd70af5ade34a2e114dbce978.00000001a4c09f8f356d3797dc216826e5f1654cbc6025e072f3ffc60a513107345f8e249a109de29762942398dfbff80766e63c6d13f143.0.1.1.BDEbi.D066E1C611E6257C10D00080EF253B44.0-3082.1.1_-0.1.0_-3082.1.1_5.5.0.*0.00000001d286437a68f8369b186c40e8520dbbfdc911585a9a0935e4db0031d9d1553f631efa5998.0.10*.25*.15*.214.23.10*.4*.0400*.0074J.e.00000001a136f77d64a5b6d782cec408bb9d3c47c911585a5d55b8aabe30e83717b7c587e9f9d451.0" msgID="77616F1E11E9D466742C0080EF650347"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nrr="1144" nrc="40"&gt;&lt;pg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</si>
</sst>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sz val="8"/>
      <color rgb="FFFFFFFF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  <xf numFmtId="164" fontId="40" fillId="11" borderId="6">
      <alignment vertical="center" wrapText="1"/>
    </xf>
    <xf numFmtId="164" fontId="40" fillId="11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</cellStyleXfs>
  <cellXfs count="147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3" borderId="4" xfId="6" applyFont="1" applyFill="1" applyBorder="1" applyAlignment="1" applyProtection="1">
      <alignment horizontal="left"/>
    </xf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2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1" fillId="3" borderId="0" xfId="5" applyNumberFormat="1" applyFont="1" applyFill="1" applyAlignment="1">
      <alignment horizontal="left"/>
    </xf>
    <xf numFmtId="3" fontId="31" fillId="3" borderId="0" xfId="5" applyNumberFormat="1" applyFont="1" applyFill="1"/>
    <xf numFmtId="1" fontId="31" fillId="3" borderId="0" xfId="5" applyNumberFormat="1" applyFont="1" applyFill="1"/>
    <xf numFmtId="164" fontId="31" fillId="3" borderId="0" xfId="5" applyNumberFormat="1" applyFont="1" applyFill="1" applyAlignment="1">
      <alignment horizontal="left"/>
    </xf>
    <xf numFmtId="164" fontId="31" fillId="3" borderId="5" xfId="5" applyNumberFormat="1" applyFont="1" applyFill="1" applyBorder="1" applyAlignment="1">
      <alignment horizontal="left"/>
    </xf>
    <xf numFmtId="3" fontId="31" fillId="3" borderId="3" xfId="5" applyNumberFormat="1" applyFont="1" applyFill="1" applyBorder="1"/>
    <xf numFmtId="1" fontId="31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2" fillId="8" borderId="12" xfId="0" applyFont="1" applyFill="1" applyBorder="1" applyAlignment="1">
      <alignment horizontal="center" vertical="center"/>
    </xf>
    <xf numFmtId="164" fontId="32" fillId="8" borderId="15" xfId="0" applyFont="1" applyFill="1" applyBorder="1" applyAlignment="1">
      <alignment horizontal="center" vertical="center"/>
    </xf>
    <xf numFmtId="164" fontId="32" fillId="8" borderId="17" xfId="0" applyFont="1" applyFill="1" applyBorder="1" applyAlignment="1">
      <alignment horizontal="center" vertical="center"/>
    </xf>
    <xf numFmtId="174" fontId="32" fillId="8" borderId="13" xfId="0" applyNumberFormat="1" applyFont="1" applyFill="1" applyBorder="1" applyAlignment="1">
      <alignment horizontal="left"/>
    </xf>
    <xf numFmtId="164" fontId="32" fillId="8" borderId="14" xfId="0" applyFont="1" applyFill="1" applyBorder="1"/>
    <xf numFmtId="174" fontId="32" fillId="8" borderId="0" xfId="0" applyNumberFormat="1" applyFont="1" applyFill="1" applyBorder="1" applyAlignment="1">
      <alignment horizontal="left"/>
    </xf>
    <xf numFmtId="164" fontId="32" fillId="8" borderId="16" xfId="0" applyFont="1" applyFill="1" applyBorder="1"/>
    <xf numFmtId="174" fontId="32" fillId="8" borderId="18" xfId="0" applyNumberFormat="1" applyFont="1" applyFill="1" applyBorder="1" applyAlignment="1">
      <alignment horizontal="left"/>
    </xf>
    <xf numFmtId="164" fontId="32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3" fillId="0" borderId="0" xfId="0" applyFont="1"/>
    <xf numFmtId="164" fontId="29" fillId="9" borderId="0" xfId="0" applyFont="1" applyFill="1"/>
    <xf numFmtId="164" fontId="34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5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5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6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1" fontId="1" fillId="10" borderId="0" xfId="26" applyNumberFormat="1" applyFont="1" applyFill="1"/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" fillId="10" borderId="0" xfId="26" applyFill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7" fillId="0" borderId="0" xfId="0" applyNumberFormat="1" applyFont="1"/>
    <xf numFmtId="170" fontId="38" fillId="0" borderId="0" xfId="26" applyNumberFormat="1" applyFont="1"/>
    <xf numFmtId="14" fontId="39" fillId="3" borderId="0" xfId="6" applyNumberFormat="1" applyFont="1" applyFill="1" applyBorder="1" applyAlignment="1" applyProtection="1">
      <alignment horizontal="left" indent="1"/>
    </xf>
    <xf numFmtId="3" fontId="39" fillId="3" borderId="0" xfId="6" applyNumberFormat="1" applyFont="1" applyFill="1" applyBorder="1" applyAlignment="1" applyProtection="1">
      <alignment horizontal="right" indent="1"/>
    </xf>
    <xf numFmtId="164" fontId="25" fillId="4" borderId="6" xfId="27" quotePrefix="1" applyAlignment="1">
      <alignment horizontal="right" vertical="center"/>
    </xf>
    <xf numFmtId="164" fontId="40" fillId="11" borderId="6" xfId="28" applyAlignment="1">
      <alignment vertical="center"/>
    </xf>
    <xf numFmtId="164" fontId="40" fillId="11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2" fillId="0" borderId="0" xfId="8" applyAlignment="1">
      <alignment horizontal="right"/>
    </xf>
    <xf numFmtId="176" fontId="29" fillId="0" borderId="0" xfId="0" applyNumberFormat="1" applyFont="1"/>
    <xf numFmtId="177" fontId="29" fillId="0" borderId="0" xfId="0" applyNumberFormat="1" applyFont="1"/>
    <xf numFmtId="164" fontId="24" fillId="6" borderId="6" xfId="20" quotePrefix="1" applyAlignment="1">
      <alignment horizontal="center"/>
    </xf>
    <xf numFmtId="164" fontId="40" fillId="11" borderId="6" xfId="29" quotePrefix="1" applyAlignment="1">
      <alignment horizontal="center"/>
    </xf>
    <xf numFmtId="10" fontId="42" fillId="4" borderId="6" xfId="31" applyAlignment="1">
      <alignment horizontal="right" vertical="center"/>
    </xf>
    <xf numFmtId="10" fontId="42" fillId="4" borderId="6" xfId="31" applyNumberFormat="1" applyAlignment="1">
      <alignment horizontal="right" vertic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1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-1.4760000000000001E-2</c:v>
                </c:pt>
                <c:pt idx="1">
                  <c:v>-1.83E-2</c:v>
                </c:pt>
                <c:pt idx="2">
                  <c:v>8.7500000000000008E-3</c:v>
                </c:pt>
                <c:pt idx="3">
                  <c:v>-4.4900000000000001E-3</c:v>
                </c:pt>
                <c:pt idx="4">
                  <c:v>2.0650000000000002E-2</c:v>
                </c:pt>
                <c:pt idx="5">
                  <c:v>6.1399999999999996E-3</c:v>
                </c:pt>
                <c:pt idx="6">
                  <c:v>3.2299999999999998E-3</c:v>
                </c:pt>
                <c:pt idx="7">
                  <c:v>1.554E-2</c:v>
                </c:pt>
                <c:pt idx="8">
                  <c:v>-2.7799999999999999E-3</c:v>
                </c:pt>
                <c:pt idx="9">
                  <c:v>8.6700000000000006E-3</c:v>
                </c:pt>
                <c:pt idx="10">
                  <c:v>-1.8699999999999999E-3</c:v>
                </c:pt>
                <c:pt idx="11">
                  <c:v>2.938E-2</c:v>
                </c:pt>
                <c:pt idx="12">
                  <c:v>2.4599999999999999E-3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7.1700000000000002E-3</c:v>
                </c:pt>
                <c:pt idx="1">
                  <c:v>1.7940000000000001E-2</c:v>
                </c:pt>
                <c:pt idx="2">
                  <c:v>-2.1700000000000001E-3</c:v>
                </c:pt>
                <c:pt idx="3">
                  <c:v>1.2319999999999999E-2</c:v>
                </c:pt>
                <c:pt idx="4">
                  <c:v>-1.524E-2</c:v>
                </c:pt>
                <c:pt idx="5">
                  <c:v>1.8509999999999999E-2</c:v>
                </c:pt>
                <c:pt idx="6">
                  <c:v>-3.4840000000000003E-2</c:v>
                </c:pt>
                <c:pt idx="7">
                  <c:v>-2.946E-2</c:v>
                </c:pt>
                <c:pt idx="8">
                  <c:v>-7.3999999999999999E-4</c:v>
                </c:pt>
                <c:pt idx="9">
                  <c:v>9.0200000000000002E-3</c:v>
                </c:pt>
                <c:pt idx="10">
                  <c:v>1.5820000000000001E-2</c:v>
                </c:pt>
                <c:pt idx="11">
                  <c:v>2.9360000000000001E-2</c:v>
                </c:pt>
                <c:pt idx="12">
                  <c:v>1.0359999999999999E-2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1.7479999999999999E-2</c:v>
                </c:pt>
                <c:pt idx="1">
                  <c:v>3.0009999999999998E-2</c:v>
                </c:pt>
                <c:pt idx="2">
                  <c:v>1.2E-4</c:v>
                </c:pt>
                <c:pt idx="3">
                  <c:v>-7.2300000000000003E-3</c:v>
                </c:pt>
                <c:pt idx="4">
                  <c:v>-4.9570000000000003E-2</c:v>
                </c:pt>
                <c:pt idx="5">
                  <c:v>6.3400000000000001E-3</c:v>
                </c:pt>
                <c:pt idx="6">
                  <c:v>-2.1180000000000001E-2</c:v>
                </c:pt>
                <c:pt idx="7">
                  <c:v>-4.7640000000000002E-2</c:v>
                </c:pt>
                <c:pt idx="8">
                  <c:v>-1.7399999999999999E-2</c:v>
                </c:pt>
                <c:pt idx="9">
                  <c:v>-2.6159999999999999E-2</c:v>
                </c:pt>
                <c:pt idx="10">
                  <c:v>-3.2399999999999998E-2</c:v>
                </c:pt>
                <c:pt idx="11">
                  <c:v>-3.6990000000000002E-2</c:v>
                </c:pt>
                <c:pt idx="12">
                  <c:v>-5.126E-2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9.8899999999999995E-3</c:v>
                </c:pt>
                <c:pt idx="1">
                  <c:v>2.9649999999999999E-2</c:v>
                </c:pt>
                <c:pt idx="2">
                  <c:v>6.7000000000000002E-3</c:v>
                </c:pt>
                <c:pt idx="3">
                  <c:v>5.9999999999999995E-4</c:v>
                </c:pt>
                <c:pt idx="4">
                  <c:v>-4.4159999999999998E-2</c:v>
                </c:pt>
                <c:pt idx="5">
                  <c:v>3.099E-2</c:v>
                </c:pt>
                <c:pt idx="6">
                  <c:v>-5.2789999999999997E-2</c:v>
                </c:pt>
                <c:pt idx="7">
                  <c:v>-6.1559999999999997E-2</c:v>
                </c:pt>
                <c:pt idx="8">
                  <c:v>-2.0920000000000001E-2</c:v>
                </c:pt>
                <c:pt idx="9">
                  <c:v>-8.4700000000000001E-3</c:v>
                </c:pt>
                <c:pt idx="10">
                  <c:v>-1.8450000000000001E-2</c:v>
                </c:pt>
                <c:pt idx="11">
                  <c:v>2.1749999999999999E-2</c:v>
                </c:pt>
                <c:pt idx="12">
                  <c:v>-3.8440000000000002E-2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1"/>
          <c:min val="-0.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1999-2018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30.1787894737</c:v>
                </c:pt>
                <c:pt idx="1">
                  <c:v>30.236842105299999</c:v>
                </c:pt>
                <c:pt idx="2">
                  <c:v>30.190473684200001</c:v>
                </c:pt>
                <c:pt idx="3">
                  <c:v>30.343578947400001</c:v>
                </c:pt>
                <c:pt idx="4">
                  <c:v>30.228315789500002</c:v>
                </c:pt>
                <c:pt idx="5">
                  <c:v>30.122578947400001</c:v>
                </c:pt>
                <c:pt idx="6">
                  <c:v>30.231684210499999</c:v>
                </c:pt>
                <c:pt idx="7">
                  <c:v>29.368421052599999</c:v>
                </c:pt>
                <c:pt idx="8">
                  <c:v>29.108210526299999</c:v>
                </c:pt>
                <c:pt idx="9">
                  <c:v>29.2352631579</c:v>
                </c:pt>
                <c:pt idx="10">
                  <c:v>29.721473684199999</c:v>
                </c:pt>
                <c:pt idx="11">
                  <c:v>29.918210526300001</c:v>
                </c:pt>
                <c:pt idx="12">
                  <c:v>29.652210526299999</c:v>
                </c:pt>
                <c:pt idx="13">
                  <c:v>29.630473684199998</c:v>
                </c:pt>
                <c:pt idx="14">
                  <c:v>29.837157894699999</c:v>
                </c:pt>
                <c:pt idx="15">
                  <c:v>28.799052631599999</c:v>
                </c:pt>
                <c:pt idx="16">
                  <c:v>29.315000000000001</c:v>
                </c:pt>
                <c:pt idx="17">
                  <c:v>29.581473684199999</c:v>
                </c:pt>
                <c:pt idx="18">
                  <c:v>28.7872631579</c:v>
                </c:pt>
                <c:pt idx="19">
                  <c:v>29.607526315800001</c:v>
                </c:pt>
                <c:pt idx="20">
                  <c:v>29.660842105299999</c:v>
                </c:pt>
                <c:pt idx="21">
                  <c:v>29.563210526300001</c:v>
                </c:pt>
                <c:pt idx="22">
                  <c:v>29.418894736799999</c:v>
                </c:pt>
                <c:pt idx="23">
                  <c:v>29.588526315799999</c:v>
                </c:pt>
                <c:pt idx="24">
                  <c:v>29.409421052599999</c:v>
                </c:pt>
                <c:pt idx="25">
                  <c:v>29.455684210499999</c:v>
                </c:pt>
                <c:pt idx="26">
                  <c:v>29.8093684211</c:v>
                </c:pt>
                <c:pt idx="27">
                  <c:v>29.4831578947</c:v>
                </c:pt>
                <c:pt idx="28">
                  <c:v>29.088736842100001</c:v>
                </c:pt>
                <c:pt idx="29">
                  <c:v>28.742631578899999</c:v>
                </c:pt>
                <c:pt idx="30">
                  <c:v>28.383157894699998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1999-2018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19.345842105300001</c:v>
                </c:pt>
                <c:pt idx="1">
                  <c:v>18.9581052632</c:v>
                </c:pt>
                <c:pt idx="2">
                  <c:v>19.173315789499998</c:v>
                </c:pt>
                <c:pt idx="3">
                  <c:v>19.078947368400001</c:v>
                </c:pt>
                <c:pt idx="4">
                  <c:v>19.167473684200001</c:v>
                </c:pt>
                <c:pt idx="5">
                  <c:v>19.050631578899999</c:v>
                </c:pt>
                <c:pt idx="6">
                  <c:v>19.098157894700002</c:v>
                </c:pt>
                <c:pt idx="7">
                  <c:v>19.008368421099998</c:v>
                </c:pt>
                <c:pt idx="8">
                  <c:v>18.495684210499999</c:v>
                </c:pt>
                <c:pt idx="9">
                  <c:v>18.283421052600001</c:v>
                </c:pt>
                <c:pt idx="10">
                  <c:v>18.420578947399999</c:v>
                </c:pt>
                <c:pt idx="11">
                  <c:v>18.778210526300001</c:v>
                </c:pt>
                <c:pt idx="12">
                  <c:v>18.278368421100001</c:v>
                </c:pt>
                <c:pt idx="13">
                  <c:v>18.140315789500001</c:v>
                </c:pt>
                <c:pt idx="14">
                  <c:v>18.6475263158</c:v>
                </c:pt>
                <c:pt idx="15">
                  <c:v>18.558894736799999</c:v>
                </c:pt>
                <c:pt idx="16">
                  <c:v>18.3204210526</c:v>
                </c:pt>
                <c:pt idx="17">
                  <c:v>18.399000000000001</c:v>
                </c:pt>
                <c:pt idx="18">
                  <c:v>18.645</c:v>
                </c:pt>
                <c:pt idx="19">
                  <c:v>18.262210526299999</c:v>
                </c:pt>
                <c:pt idx="20">
                  <c:v>18.286315789500001</c:v>
                </c:pt>
                <c:pt idx="21">
                  <c:v>18.213578947399998</c:v>
                </c:pt>
                <c:pt idx="22">
                  <c:v>18.349578947400001</c:v>
                </c:pt>
                <c:pt idx="23">
                  <c:v>18.329947368399999</c:v>
                </c:pt>
                <c:pt idx="24">
                  <c:v>18.427368421099999</c:v>
                </c:pt>
                <c:pt idx="25">
                  <c:v>18.593</c:v>
                </c:pt>
                <c:pt idx="26">
                  <c:v>18.569894736799998</c:v>
                </c:pt>
                <c:pt idx="27">
                  <c:v>18.709842105300002</c:v>
                </c:pt>
                <c:pt idx="28">
                  <c:v>18.540736842099999</c:v>
                </c:pt>
                <c:pt idx="29">
                  <c:v>18.267157894699999</c:v>
                </c:pt>
                <c:pt idx="30">
                  <c:v>17.775052631600001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2019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30.646000000000001</c:v>
                </c:pt>
                <c:pt idx="1">
                  <c:v>31.196999999999999</c:v>
                </c:pt>
                <c:pt idx="2">
                  <c:v>31.667000000000002</c:v>
                </c:pt>
                <c:pt idx="3">
                  <c:v>31.268999999999998</c:v>
                </c:pt>
                <c:pt idx="4">
                  <c:v>32.082999999999998</c:v>
                </c:pt>
                <c:pt idx="5">
                  <c:v>31.643000000000001</c:v>
                </c:pt>
                <c:pt idx="6">
                  <c:v>29.683</c:v>
                </c:pt>
                <c:pt idx="7">
                  <c:v>32.780999999999999</c:v>
                </c:pt>
                <c:pt idx="8">
                  <c:v>32.151000000000003</c:v>
                </c:pt>
                <c:pt idx="9">
                  <c:v>30.381</c:v>
                </c:pt>
                <c:pt idx="10">
                  <c:v>28.454999999999998</c:v>
                </c:pt>
                <c:pt idx="11">
                  <c:v>28.15</c:v>
                </c:pt>
                <c:pt idx="12">
                  <c:v>27.904</c:v>
                </c:pt>
                <c:pt idx="13">
                  <c:v>30.471</c:v>
                </c:pt>
                <c:pt idx="14">
                  <c:v>30.568000000000001</c:v>
                </c:pt>
                <c:pt idx="15">
                  <c:v>31.527999999999999</c:v>
                </c:pt>
                <c:pt idx="16">
                  <c:v>32.904000000000003</c:v>
                </c:pt>
                <c:pt idx="17">
                  <c:v>30.725999999999999</c:v>
                </c:pt>
                <c:pt idx="18">
                  <c:v>29.785</c:v>
                </c:pt>
                <c:pt idx="19">
                  <c:v>28.062999999999999</c:v>
                </c:pt>
                <c:pt idx="20">
                  <c:v>29.207000000000001</c:v>
                </c:pt>
                <c:pt idx="21">
                  <c:v>30.494</c:v>
                </c:pt>
                <c:pt idx="22">
                  <c:v>32.299999999999997</c:v>
                </c:pt>
                <c:pt idx="23">
                  <c:v>30.99</c:v>
                </c:pt>
                <c:pt idx="24">
                  <c:v>29.972999999999999</c:v>
                </c:pt>
                <c:pt idx="25">
                  <c:v>28.282</c:v>
                </c:pt>
                <c:pt idx="26">
                  <c:v>27.327999999999999</c:v>
                </c:pt>
                <c:pt idx="27">
                  <c:v>29.669</c:v>
                </c:pt>
                <c:pt idx="28">
                  <c:v>30.899000000000001</c:v>
                </c:pt>
                <c:pt idx="29">
                  <c:v>31.739000000000001</c:v>
                </c:pt>
                <c:pt idx="30">
                  <c:v>30.901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24.83</c:v>
                </c:pt>
                <c:pt idx="1">
                  <c:v>24.891999999999999</c:v>
                </c:pt>
                <c:pt idx="2">
                  <c:v>25.273</c:v>
                </c:pt>
                <c:pt idx="3">
                  <c:v>25.86</c:v>
                </c:pt>
                <c:pt idx="4">
                  <c:v>26.038</c:v>
                </c:pt>
                <c:pt idx="5">
                  <c:v>26.053999999999998</c:v>
                </c:pt>
                <c:pt idx="6">
                  <c:v>25.375</c:v>
                </c:pt>
                <c:pt idx="7">
                  <c:v>26.908000000000001</c:v>
                </c:pt>
                <c:pt idx="8">
                  <c:v>26.475999999999999</c:v>
                </c:pt>
                <c:pt idx="9">
                  <c:v>25.369</c:v>
                </c:pt>
                <c:pt idx="10">
                  <c:v>24.053000000000001</c:v>
                </c:pt>
                <c:pt idx="11">
                  <c:v>22.603000000000002</c:v>
                </c:pt>
                <c:pt idx="12">
                  <c:v>22.347000000000001</c:v>
                </c:pt>
                <c:pt idx="13">
                  <c:v>23.655000000000001</c:v>
                </c:pt>
                <c:pt idx="14">
                  <c:v>24.802</c:v>
                </c:pt>
                <c:pt idx="15">
                  <c:v>25.236000000000001</c:v>
                </c:pt>
                <c:pt idx="16">
                  <c:v>26.123999999999999</c:v>
                </c:pt>
                <c:pt idx="17">
                  <c:v>25.116</c:v>
                </c:pt>
                <c:pt idx="18">
                  <c:v>24.52</c:v>
                </c:pt>
                <c:pt idx="19">
                  <c:v>23.513999999999999</c:v>
                </c:pt>
                <c:pt idx="20">
                  <c:v>23.486999999999998</c:v>
                </c:pt>
                <c:pt idx="21">
                  <c:v>24.056000000000001</c:v>
                </c:pt>
                <c:pt idx="22">
                  <c:v>25.062000000000001</c:v>
                </c:pt>
                <c:pt idx="23">
                  <c:v>24.794</c:v>
                </c:pt>
                <c:pt idx="24">
                  <c:v>24.861000000000001</c:v>
                </c:pt>
                <c:pt idx="25">
                  <c:v>23.547000000000001</c:v>
                </c:pt>
                <c:pt idx="26">
                  <c:v>22.558</c:v>
                </c:pt>
                <c:pt idx="27">
                  <c:v>24.085000000000001</c:v>
                </c:pt>
                <c:pt idx="28">
                  <c:v>25.309000000000001</c:v>
                </c:pt>
                <c:pt idx="29">
                  <c:v>25.818000000000001</c:v>
                </c:pt>
                <c:pt idx="30">
                  <c:v>25.207999999999998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2019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19.013000000000002</c:v>
                </c:pt>
                <c:pt idx="1">
                  <c:v>18.588000000000001</c:v>
                </c:pt>
                <c:pt idx="2">
                  <c:v>18.879000000000001</c:v>
                </c:pt>
                <c:pt idx="3">
                  <c:v>20.451000000000001</c:v>
                </c:pt>
                <c:pt idx="4">
                  <c:v>19.992999999999999</c:v>
                </c:pt>
                <c:pt idx="5">
                  <c:v>20.463999999999999</c:v>
                </c:pt>
                <c:pt idx="6">
                  <c:v>21.068000000000001</c:v>
                </c:pt>
                <c:pt idx="7">
                  <c:v>21.036000000000001</c:v>
                </c:pt>
                <c:pt idx="8">
                  <c:v>20.800999999999998</c:v>
                </c:pt>
                <c:pt idx="9">
                  <c:v>20.358000000000001</c:v>
                </c:pt>
                <c:pt idx="10">
                  <c:v>19.649999999999999</c:v>
                </c:pt>
                <c:pt idx="11">
                  <c:v>17.055</c:v>
                </c:pt>
                <c:pt idx="12">
                  <c:v>16.789000000000001</c:v>
                </c:pt>
                <c:pt idx="13">
                  <c:v>16.838999999999999</c:v>
                </c:pt>
                <c:pt idx="14">
                  <c:v>19.036000000000001</c:v>
                </c:pt>
                <c:pt idx="15">
                  <c:v>18.943999999999999</c:v>
                </c:pt>
                <c:pt idx="16">
                  <c:v>19.344999999999999</c:v>
                </c:pt>
                <c:pt idx="17">
                  <c:v>19.506</c:v>
                </c:pt>
                <c:pt idx="18">
                  <c:v>19.254000000000001</c:v>
                </c:pt>
                <c:pt idx="19">
                  <c:v>18.966000000000001</c:v>
                </c:pt>
                <c:pt idx="20">
                  <c:v>17.766999999999999</c:v>
                </c:pt>
                <c:pt idx="21">
                  <c:v>17.617999999999999</c:v>
                </c:pt>
                <c:pt idx="22">
                  <c:v>17.823</c:v>
                </c:pt>
                <c:pt idx="23">
                  <c:v>18.597999999999999</c:v>
                </c:pt>
                <c:pt idx="24">
                  <c:v>19.75</c:v>
                </c:pt>
                <c:pt idx="25">
                  <c:v>18.811</c:v>
                </c:pt>
                <c:pt idx="26">
                  <c:v>17.788</c:v>
                </c:pt>
                <c:pt idx="27">
                  <c:v>18.501999999999999</c:v>
                </c:pt>
                <c:pt idx="28">
                  <c:v>19.719000000000001</c:v>
                </c:pt>
                <c:pt idx="29">
                  <c:v>19.896999999999998</c:v>
                </c:pt>
                <c:pt idx="30">
                  <c:v>19.513999999999999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26.783999999999999</c:v>
                </c:pt>
                <c:pt idx="1">
                  <c:v>28.234999999999999</c:v>
                </c:pt>
                <c:pt idx="2">
                  <c:v>29.206</c:v>
                </c:pt>
                <c:pt idx="3">
                  <c:v>28.568999999999999</c:v>
                </c:pt>
                <c:pt idx="4">
                  <c:v>28.699000000000002</c:v>
                </c:pt>
                <c:pt idx="5">
                  <c:v>28.542999999999999</c:v>
                </c:pt>
                <c:pt idx="6">
                  <c:v>26.942</c:v>
                </c:pt>
                <c:pt idx="7">
                  <c:v>25.88</c:v>
                </c:pt>
                <c:pt idx="8">
                  <c:v>23.876000000000001</c:v>
                </c:pt>
                <c:pt idx="9">
                  <c:v>23.616</c:v>
                </c:pt>
                <c:pt idx="10">
                  <c:v>25.501999999999999</c:v>
                </c:pt>
                <c:pt idx="11">
                  <c:v>26.079000000000001</c:v>
                </c:pt>
                <c:pt idx="12">
                  <c:v>25.065999999999999</c:v>
                </c:pt>
                <c:pt idx="13">
                  <c:v>24.478999999999999</c:v>
                </c:pt>
                <c:pt idx="14">
                  <c:v>24.568999999999999</c:v>
                </c:pt>
                <c:pt idx="15">
                  <c:v>24.646999999999998</c:v>
                </c:pt>
                <c:pt idx="16">
                  <c:v>23.2</c:v>
                </c:pt>
                <c:pt idx="17">
                  <c:v>23.087</c:v>
                </c:pt>
                <c:pt idx="18">
                  <c:v>24.593</c:v>
                </c:pt>
                <c:pt idx="19">
                  <c:v>25.324999999999999</c:v>
                </c:pt>
                <c:pt idx="20">
                  <c:v>25.713999999999999</c:v>
                </c:pt>
                <c:pt idx="21">
                  <c:v>25.977</c:v>
                </c:pt>
                <c:pt idx="22">
                  <c:v>25.442</c:v>
                </c:pt>
                <c:pt idx="23">
                  <c:v>24.591999999999999</c:v>
                </c:pt>
                <c:pt idx="24">
                  <c:v>23.65</c:v>
                </c:pt>
                <c:pt idx="25">
                  <c:v>23.545000000000002</c:v>
                </c:pt>
                <c:pt idx="26">
                  <c:v>25.274999999999999</c:v>
                </c:pt>
                <c:pt idx="27">
                  <c:v>26.041</c:v>
                </c:pt>
                <c:pt idx="28">
                  <c:v>24.364999999999998</c:v>
                </c:pt>
                <c:pt idx="29">
                  <c:v>24.331</c:v>
                </c:pt>
                <c:pt idx="30">
                  <c:v>24.334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21769.084502999998</c:v>
                </c:pt>
                <c:pt idx="1">
                  <c:v>20145.293416</c:v>
                </c:pt>
                <c:pt idx="2">
                  <c:v>20160.571298999999</c:v>
                </c:pt>
                <c:pt idx="3">
                  <c:v>20893.499284000001</c:v>
                </c:pt>
                <c:pt idx="4">
                  <c:v>22152.089802999999</c:v>
                </c:pt>
                <c:pt idx="5">
                  <c:v>22595.726236999999</c:v>
                </c:pt>
                <c:pt idx="6">
                  <c:v>21274.776162999999</c:v>
                </c:pt>
                <c:pt idx="7">
                  <c:v>22075.624411000001</c:v>
                </c:pt>
                <c:pt idx="8">
                  <c:v>19925.867210815999</c:v>
                </c:pt>
                <c:pt idx="9">
                  <c:v>20083.650125371001</c:v>
                </c:pt>
                <c:pt idx="10">
                  <c:v>20336.407753128002</c:v>
                </c:pt>
                <c:pt idx="11">
                  <c:v>22180.933956064</c:v>
                </c:pt>
                <c:pt idx="12">
                  <c:v>21984.329555839999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21984.329555839999</c:v>
                </c:pt>
                <c:pt idx="1">
                  <c:v>20741.348658711999</c:v>
                </c:pt>
                <c:pt idx="2">
                  <c:v>20295.626363952</c:v>
                </c:pt>
                <c:pt idx="3">
                  <c:v>20906.052341952</c:v>
                </c:pt>
                <c:pt idx="4">
                  <c:v>21175.276017192002</c:v>
                </c:pt>
                <c:pt idx="5">
                  <c:v>23295.866808549999</c:v>
                </c:pt>
                <c:pt idx="6">
                  <c:v>20151.745817105999</c:v>
                </c:pt>
                <c:pt idx="7">
                  <c:v>20716.556014198999</c:v>
                </c:pt>
                <c:pt idx="8">
                  <c:v>19509.074065887999</c:v>
                </c:pt>
                <c:pt idx="9">
                  <c:v>19913.518644284999</c:v>
                </c:pt>
                <c:pt idx="10">
                  <c:v>19961.208732538002</c:v>
                </c:pt>
                <c:pt idx="11">
                  <c:v>22663.265744920001</c:v>
                </c:pt>
                <c:pt idx="12">
                  <c:v>21139.244336888001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ago-19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39996</c:v>
                </c:pt>
                <c:pt idx="3">
                  <c:v>40021</c:v>
                </c:pt>
                <c:pt idx="4">
                  <c:v>37573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DB-4560-83DF-BA547A88254B}"/>
                </c:ext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DB-4560-83DF-BA547A88254B}"/>
                </c:ext>
              </c:extLst>
            </c:dLbl>
            <c:dLbl>
              <c:idx val="4"/>
              <c:layout>
                <c:manualLayout>
                  <c:x val="-0.110569105691056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ago-19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40947</c:v>
                </c:pt>
                <c:pt idx="3">
                  <c:v>40455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738.08597350399998</c:v>
                </c:pt>
                <c:pt idx="1">
                  <c:v>732.89334300799999</c:v>
                </c:pt>
                <c:pt idx="2">
                  <c:v>657.25838450399999</c:v>
                </c:pt>
                <c:pt idx="3">
                  <c:v>613.06366150400004</c:v>
                </c:pt>
                <c:pt idx="4">
                  <c:v>720.23037146399997</c:v>
                </c:pt>
                <c:pt idx="5">
                  <c:v>739.68846400799998</c:v>
                </c:pt>
                <c:pt idx="6">
                  <c:v>733.99601161600003</c:v>
                </c:pt>
                <c:pt idx="7">
                  <c:v>741.64448400799995</c:v>
                </c:pt>
                <c:pt idx="8">
                  <c:v>741.76341351200006</c:v>
                </c:pt>
                <c:pt idx="9">
                  <c:v>664.78379900799996</c:v>
                </c:pt>
                <c:pt idx="10">
                  <c:v>603.246145512</c:v>
                </c:pt>
                <c:pt idx="11">
                  <c:v>660.589340494</c:v>
                </c:pt>
                <c:pt idx="12">
                  <c:v>663.70136904599997</c:v>
                </c:pt>
                <c:pt idx="13">
                  <c:v>672.82448950399998</c:v>
                </c:pt>
                <c:pt idx="14">
                  <c:v>615.019682504</c:v>
                </c:pt>
                <c:pt idx="15">
                  <c:v>665.26137000799997</c:v>
                </c:pt>
                <c:pt idx="16">
                  <c:v>642.83885890399995</c:v>
                </c:pt>
                <c:pt idx="17">
                  <c:v>604.3168604</c:v>
                </c:pt>
                <c:pt idx="18">
                  <c:v>696.76916250399995</c:v>
                </c:pt>
                <c:pt idx="19">
                  <c:v>697.75273739800002</c:v>
                </c:pt>
                <c:pt idx="20">
                  <c:v>693.00349730400001</c:v>
                </c:pt>
                <c:pt idx="21">
                  <c:v>696.29329170400001</c:v>
                </c:pt>
                <c:pt idx="22">
                  <c:v>695.49975355200002</c:v>
                </c:pt>
                <c:pt idx="23">
                  <c:v>635.86217650399999</c:v>
                </c:pt>
                <c:pt idx="24">
                  <c:v>593.24368291799999</c:v>
                </c:pt>
                <c:pt idx="25">
                  <c:v>700.99251455199999</c:v>
                </c:pt>
                <c:pt idx="26">
                  <c:v>697.70411700800003</c:v>
                </c:pt>
                <c:pt idx="27">
                  <c:v>708.69903351200003</c:v>
                </c:pt>
                <c:pt idx="28">
                  <c:v>726.88738970400004</c:v>
                </c:pt>
                <c:pt idx="29">
                  <c:v>731.14784581599997</c:v>
                </c:pt>
                <c:pt idx="30">
                  <c:v>654.18311190400004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35869.627999999997</c:v>
                </c:pt>
                <c:pt idx="1">
                  <c:v>35762.870999999999</c:v>
                </c:pt>
                <c:pt idx="2">
                  <c:v>30857.602999999999</c:v>
                </c:pt>
                <c:pt idx="3">
                  <c:v>29301.739000000001</c:v>
                </c:pt>
                <c:pt idx="4">
                  <c:v>35484.642</c:v>
                </c:pt>
                <c:pt idx="5">
                  <c:v>36032.089999999997</c:v>
                </c:pt>
                <c:pt idx="6">
                  <c:v>35629.277800000003</c:v>
                </c:pt>
                <c:pt idx="7">
                  <c:v>36039.095503999997</c:v>
                </c:pt>
                <c:pt idx="8">
                  <c:v>36307.036999999997</c:v>
                </c:pt>
                <c:pt idx="9">
                  <c:v>31230.633504000001</c:v>
                </c:pt>
                <c:pt idx="10">
                  <c:v>28294.494999999999</c:v>
                </c:pt>
                <c:pt idx="11">
                  <c:v>31788.580999999998</c:v>
                </c:pt>
                <c:pt idx="12">
                  <c:v>31669.079000000002</c:v>
                </c:pt>
                <c:pt idx="13">
                  <c:v>32263.692999999999</c:v>
                </c:pt>
                <c:pt idx="14">
                  <c:v>28608.603999999999</c:v>
                </c:pt>
                <c:pt idx="15">
                  <c:v>31728.878504</c:v>
                </c:pt>
                <c:pt idx="16">
                  <c:v>30368.099600000001</c:v>
                </c:pt>
                <c:pt idx="17">
                  <c:v>28806.734007999999</c:v>
                </c:pt>
                <c:pt idx="18">
                  <c:v>34044.201999999997</c:v>
                </c:pt>
                <c:pt idx="19">
                  <c:v>33543.118199999997</c:v>
                </c:pt>
                <c:pt idx="20">
                  <c:v>33234.013599999998</c:v>
                </c:pt>
                <c:pt idx="21">
                  <c:v>33608.826503999997</c:v>
                </c:pt>
                <c:pt idx="22">
                  <c:v>33629.858999999997</c:v>
                </c:pt>
                <c:pt idx="23">
                  <c:v>29790.623</c:v>
                </c:pt>
                <c:pt idx="24">
                  <c:v>28546.472229999999</c:v>
                </c:pt>
                <c:pt idx="25">
                  <c:v>34580.563000000002</c:v>
                </c:pt>
                <c:pt idx="26">
                  <c:v>33726.805</c:v>
                </c:pt>
                <c:pt idx="27">
                  <c:v>34448.934999999998</c:v>
                </c:pt>
                <c:pt idx="28">
                  <c:v>35428.044999999998</c:v>
                </c:pt>
                <c:pt idx="29">
                  <c:v>35797.612000000001</c:v>
                </c:pt>
                <c:pt idx="30">
                  <c:v>30758.1682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0.83513</cdr:x>
      <cdr:y>0.23776</cdr:y>
    </cdr:from>
    <cdr:to>
      <cdr:x>1</cdr:x>
      <cdr:y>0.31961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6414" y="693000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0.09325</cdr:x>
      <cdr:y>0.55451</cdr:y>
    </cdr:from>
    <cdr:to>
      <cdr:x>0.2473</cdr:x>
      <cdr:y>0.64532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69" y="1616197"/>
          <a:ext cx="1085821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 agosto (13:45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febrero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0.19299</cdr:x>
      <cdr:y>0.24158</cdr:y>
    </cdr:from>
    <cdr:to>
      <cdr:x>0.61224</cdr:x>
      <cdr:y>0.28878</cdr:y>
    </cdr:to>
    <cdr:sp macro="" textlink="Dat_01!$D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3663" y="706430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570DAAE9-7709-4766-A771-DDE031DFE4D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 agosto (13:47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23 julio (13:25 h)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17" sqref="C17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Agosto 2019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207</v>
      </c>
    </row>
    <row r="2" spans="1:2">
      <c r="A2" t="s">
        <v>166</v>
      </c>
    </row>
    <row r="3" spans="1:2">
      <c r="A3" t="s">
        <v>202</v>
      </c>
    </row>
    <row r="4" spans="1:2">
      <c r="A4" t="s">
        <v>168</v>
      </c>
    </row>
    <row r="5" spans="1:2">
      <c r="A5" t="s">
        <v>208</v>
      </c>
    </row>
    <row r="6" spans="1:2">
      <c r="A6" t="s">
        <v>167</v>
      </c>
    </row>
    <row r="7" spans="1:2">
      <c r="A7" t="s">
        <v>205</v>
      </c>
    </row>
    <row r="8" spans="1:2">
      <c r="A8" t="s">
        <v>203</v>
      </c>
    </row>
    <row r="9" spans="1:2">
      <c r="A9" t="s">
        <v>165</v>
      </c>
    </row>
    <row r="10" spans="1:2">
      <c r="A10" t="s">
        <v>171</v>
      </c>
    </row>
    <row r="11" spans="1:2">
      <c r="A11" t="s">
        <v>206</v>
      </c>
    </row>
    <row r="12" spans="1:2">
      <c r="A12" t="s"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G14" sqref="G1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Agosto 2019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6" t="s">
        <v>7</v>
      </c>
      <c r="E7" s="4"/>
      <c r="F7" s="138" t="str">
        <f>K3</f>
        <v>Agosto 2019</v>
      </c>
      <c r="G7" s="139"/>
      <c r="H7" s="139" t="s">
        <v>1</v>
      </c>
      <c r="I7" s="139"/>
      <c r="J7" s="139" t="s">
        <v>2</v>
      </c>
      <c r="K7" s="139"/>
    </row>
    <row r="8" spans="3:12">
      <c r="C8" s="136"/>
      <c r="E8" s="5"/>
      <c r="F8" s="42" t="s">
        <v>3</v>
      </c>
      <c r="G8" s="46" t="str">
        <f>CONCATENATE("% ",RIGHT(F7,2),"/",RIGHT(F7,2)-1)</f>
        <v>% 19/18</v>
      </c>
      <c r="H8" s="42" t="s">
        <v>3</v>
      </c>
      <c r="I8" s="45" t="str">
        <f>G8</f>
        <v>% 19/18</v>
      </c>
      <c r="J8" s="42" t="s">
        <v>3</v>
      </c>
      <c r="K8" s="45" t="str">
        <f>G8</f>
        <v>% 19/18</v>
      </c>
    </row>
    <row r="9" spans="3:12">
      <c r="C9" s="37"/>
      <c r="E9" s="30" t="s">
        <v>4</v>
      </c>
      <c r="F9" s="31">
        <f>VLOOKUP("Demanda transporte (b.c.)",Dat_01!A4:J29,2,FALSE)/1000</f>
        <v>21139.244336888001</v>
      </c>
      <c r="G9" s="47">
        <f>VLOOKUP("Demanda transporte (b.c.)",Dat_01!A4:J29,4,FALSE)*100</f>
        <v>-3.8440345299999996</v>
      </c>
      <c r="H9" s="31">
        <f>VLOOKUP("Demanda transporte (b.c.)",Dat_01!A4:J29,5,FALSE)/1000</f>
        <v>167350.48016437399</v>
      </c>
      <c r="I9" s="47">
        <f>VLOOKUP("Demanda transporte (b.c.)",Dat_01!A4:J29,7,FALSE)*100</f>
        <v>-1.82264706</v>
      </c>
      <c r="J9" s="31">
        <f>VLOOKUP("Demanda transporte (b.c.)",Dat_01!A4:J29,8,FALSE)/1000</f>
        <v>250468.78354618201</v>
      </c>
      <c r="K9" s="47">
        <f>VLOOKUP("Demanda transporte (b.c.)",Dat_01!A4:J29,10,FALSE)*100</f>
        <v>-1.3159457299999999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0.246</v>
      </c>
      <c r="H12" s="43"/>
      <c r="I12" s="43">
        <f>Dat_01!H45*100</f>
        <v>0.79699999999999993</v>
      </c>
      <c r="J12" s="43"/>
      <c r="K12" s="43">
        <f>Dat_01!L45*100</f>
        <v>0.63</v>
      </c>
    </row>
    <row r="13" spans="3:12">
      <c r="E13" s="34" t="s">
        <v>26</v>
      </c>
      <c r="F13" s="33"/>
      <c r="G13" s="43">
        <f>Dat_01!E45*100</f>
        <v>1.036</v>
      </c>
      <c r="H13" s="43"/>
      <c r="I13" s="43">
        <f>Dat_01!I45*100</f>
        <v>0.22899999999999998</v>
      </c>
      <c r="J13" s="43"/>
      <c r="K13" s="43">
        <f>Dat_01!M45*100</f>
        <v>0.23700000000000002</v>
      </c>
    </row>
    <row r="14" spans="3:12">
      <c r="E14" s="35" t="s">
        <v>5</v>
      </c>
      <c r="F14" s="36"/>
      <c r="G14" s="44">
        <f>Dat_01!F45*100</f>
        <v>-5.1260000000000003</v>
      </c>
      <c r="H14" s="44"/>
      <c r="I14" s="44">
        <f>Dat_01!J45*100</f>
        <v>-2.85</v>
      </c>
      <c r="J14" s="44"/>
      <c r="K14" s="44">
        <f>Dat_01!N45*100</f>
        <v>-2.1829999999999998</v>
      </c>
    </row>
    <row r="15" spans="3:12">
      <c r="E15" s="140" t="s">
        <v>27</v>
      </c>
      <c r="F15" s="140"/>
      <c r="G15" s="140"/>
      <c r="H15" s="140"/>
      <c r="I15" s="140"/>
      <c r="J15" s="140"/>
      <c r="K15" s="140"/>
    </row>
    <row r="16" spans="3:12" ht="21.75" customHeight="1">
      <c r="E16" s="137" t="s">
        <v>28</v>
      </c>
      <c r="F16" s="137"/>
      <c r="G16" s="137"/>
      <c r="H16" s="137"/>
      <c r="I16" s="137"/>
      <c r="J16" s="137"/>
      <c r="K16" s="137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workbookViewId="0">
      <selection activeCell="C7" sqref="C7:C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Agosto 2019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6" t="s">
        <v>133</v>
      </c>
      <c r="E7" s="9"/>
    </row>
    <row r="8" spans="3:11">
      <c r="C8" s="136"/>
      <c r="E8" s="9"/>
      <c r="I8" t="s">
        <v>101</v>
      </c>
    </row>
    <row r="9" spans="3:11">
      <c r="C9" s="136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Agosto 2019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6" t="s">
        <v>16</v>
      </c>
      <c r="E7" s="9"/>
    </row>
    <row r="8" spans="3:5">
      <c r="C8" s="136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I17" sqref="I1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Agosto 2019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6" t="s">
        <v>18</v>
      </c>
      <c r="E7" s="9"/>
    </row>
    <row r="8" spans="3:11">
      <c r="C8" s="136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J17" sqref="J17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Agosto 2019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6" t="s">
        <v>21</v>
      </c>
      <c r="D7" s="12"/>
      <c r="E7" s="12"/>
    </row>
    <row r="8" spans="2:5">
      <c r="B8" s="136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Agosto 2019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6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6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85" workbookViewId="0">
      <selection activeCell="E101" sqref="E101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">
        <v>99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agosto</v>
      </c>
      <c r="B5" s="94" t="s">
        <v>102</v>
      </c>
    </row>
    <row r="6" spans="1:16" ht="15">
      <c r="A6" s="96">
        <f>YEAR(B7)-1</f>
        <v>2018</v>
      </c>
      <c r="B6" s="97"/>
      <c r="C6" s="97" t="s">
        <v>103</v>
      </c>
      <c r="D6" s="97" t="s">
        <v>104</v>
      </c>
      <c r="E6" s="97" t="s">
        <v>105</v>
      </c>
      <c r="F6" s="98" t="s">
        <v>106</v>
      </c>
      <c r="G6" s="98" t="s">
        <v>107</v>
      </c>
      <c r="H6" s="97" t="s">
        <v>108</v>
      </c>
    </row>
    <row r="7" spans="1:16" ht="11.25" customHeight="1">
      <c r="A7" s="93">
        <v>1</v>
      </c>
      <c r="B7" s="99" t="str">
        <f>Dat_01!A52</f>
        <v>01/08/2019</v>
      </c>
      <c r="C7" s="100">
        <f>Dat_01!B52</f>
        <v>30.646000000000001</v>
      </c>
      <c r="D7" s="100">
        <f>Dat_01!C52</f>
        <v>24.83</v>
      </c>
      <c r="E7" s="100">
        <f>Dat_01!D52</f>
        <v>19.013000000000002</v>
      </c>
      <c r="F7" s="100">
        <f>Dat_01!H52</f>
        <v>19.345842105300001</v>
      </c>
      <c r="G7" s="100">
        <f>Dat_01!G52</f>
        <v>30.1787894737</v>
      </c>
      <c r="H7" s="100">
        <f>Dat_01!E52</f>
        <v>26.783999999999999</v>
      </c>
    </row>
    <row r="8" spans="1:16" ht="11.25" customHeight="1">
      <c r="A8" s="93">
        <v>2</v>
      </c>
      <c r="B8" s="99" t="str">
        <f>Dat_01!A53</f>
        <v>02/08/2019</v>
      </c>
      <c r="C8" s="100">
        <f>Dat_01!B53</f>
        <v>31.196999999999999</v>
      </c>
      <c r="D8" s="100">
        <f>Dat_01!C53</f>
        <v>24.891999999999999</v>
      </c>
      <c r="E8" s="100">
        <f>Dat_01!D53</f>
        <v>18.588000000000001</v>
      </c>
      <c r="F8" s="100">
        <f>Dat_01!H53</f>
        <v>18.9581052632</v>
      </c>
      <c r="G8" s="100">
        <f>Dat_01!G53</f>
        <v>30.236842105299999</v>
      </c>
      <c r="H8" s="100">
        <f>Dat_01!E53</f>
        <v>28.234999999999999</v>
      </c>
      <c r="J8" s="120"/>
      <c r="K8" s="120"/>
      <c r="L8" s="120"/>
      <c r="M8" s="120"/>
      <c r="N8" s="120"/>
      <c r="O8" s="120"/>
      <c r="P8" s="120"/>
    </row>
    <row r="9" spans="1:16" ht="11.25" customHeight="1">
      <c r="A9" s="93">
        <v>3</v>
      </c>
      <c r="B9" s="99" t="str">
        <f>Dat_01!A54</f>
        <v>03/08/2019</v>
      </c>
      <c r="C9" s="100">
        <f>Dat_01!B54</f>
        <v>31.667000000000002</v>
      </c>
      <c r="D9" s="100">
        <f>Dat_01!C54</f>
        <v>25.273</v>
      </c>
      <c r="E9" s="100">
        <f>Dat_01!D54</f>
        <v>18.879000000000001</v>
      </c>
      <c r="F9" s="100">
        <f>Dat_01!H54</f>
        <v>19.173315789499998</v>
      </c>
      <c r="G9" s="100">
        <f>Dat_01!G54</f>
        <v>30.190473684200001</v>
      </c>
      <c r="H9" s="100">
        <f>Dat_01!E54</f>
        <v>29.206</v>
      </c>
      <c r="J9" s="120"/>
      <c r="K9" s="120"/>
      <c r="L9" s="120"/>
      <c r="M9" s="120"/>
      <c r="N9" s="120"/>
      <c r="O9" s="120"/>
      <c r="P9" s="120"/>
    </row>
    <row r="10" spans="1:16" ht="11.25" customHeight="1">
      <c r="A10" s="93">
        <v>4</v>
      </c>
      <c r="B10" s="99" t="str">
        <f>Dat_01!A55</f>
        <v>04/08/2019</v>
      </c>
      <c r="C10" s="100">
        <f>Dat_01!B55</f>
        <v>31.268999999999998</v>
      </c>
      <c r="D10" s="100">
        <f>Dat_01!C55</f>
        <v>25.86</v>
      </c>
      <c r="E10" s="100">
        <f>Dat_01!D55</f>
        <v>20.451000000000001</v>
      </c>
      <c r="F10" s="100">
        <f>Dat_01!H55</f>
        <v>19.078947368400001</v>
      </c>
      <c r="G10" s="100">
        <f>Dat_01!G55</f>
        <v>30.343578947400001</v>
      </c>
      <c r="H10" s="100">
        <f>Dat_01!E55</f>
        <v>28.568999999999999</v>
      </c>
      <c r="J10" s="120"/>
      <c r="K10" s="120"/>
      <c r="L10" s="120"/>
      <c r="M10" s="120"/>
      <c r="N10" s="120"/>
      <c r="O10" s="120"/>
      <c r="P10" s="120"/>
    </row>
    <row r="11" spans="1:16" ht="11.25" customHeight="1">
      <c r="A11" s="93">
        <v>5</v>
      </c>
      <c r="B11" s="99" t="str">
        <f>Dat_01!A56</f>
        <v>05/08/2019</v>
      </c>
      <c r="C11" s="100">
        <f>Dat_01!B56</f>
        <v>32.082999999999998</v>
      </c>
      <c r="D11" s="100">
        <f>Dat_01!C56</f>
        <v>26.038</v>
      </c>
      <c r="E11" s="100">
        <f>Dat_01!D56</f>
        <v>19.992999999999999</v>
      </c>
      <c r="F11" s="100">
        <f>Dat_01!H56</f>
        <v>19.167473684200001</v>
      </c>
      <c r="G11" s="100">
        <f>Dat_01!G56</f>
        <v>30.228315789500002</v>
      </c>
      <c r="H11" s="100">
        <f>Dat_01!E56</f>
        <v>28.699000000000002</v>
      </c>
      <c r="J11" s="120"/>
      <c r="K11" s="120"/>
      <c r="L11" s="120"/>
      <c r="M11" s="120"/>
      <c r="N11" s="120"/>
      <c r="O11" s="120"/>
      <c r="P11" s="120"/>
    </row>
    <row r="12" spans="1:16" ht="11.25" customHeight="1">
      <c r="A12" s="93">
        <v>6</v>
      </c>
      <c r="B12" s="99" t="str">
        <f>Dat_01!A57</f>
        <v>06/08/2019</v>
      </c>
      <c r="C12" s="100">
        <f>Dat_01!B57</f>
        <v>31.643000000000001</v>
      </c>
      <c r="D12" s="100">
        <f>Dat_01!C57</f>
        <v>26.053999999999998</v>
      </c>
      <c r="E12" s="100">
        <f>Dat_01!D57</f>
        <v>20.463999999999999</v>
      </c>
      <c r="F12" s="100">
        <f>Dat_01!H57</f>
        <v>19.050631578899999</v>
      </c>
      <c r="G12" s="100">
        <f>Dat_01!G57</f>
        <v>30.122578947400001</v>
      </c>
      <c r="H12" s="100">
        <f>Dat_01!E57</f>
        <v>28.542999999999999</v>
      </c>
      <c r="J12" s="120"/>
      <c r="K12" s="120"/>
      <c r="L12" s="120"/>
      <c r="M12" s="120"/>
      <c r="N12" s="120"/>
      <c r="O12" s="120"/>
      <c r="P12" s="120"/>
    </row>
    <row r="13" spans="1:16" ht="11.25" customHeight="1">
      <c r="A13" s="93">
        <v>7</v>
      </c>
      <c r="B13" s="99" t="str">
        <f>Dat_01!A58</f>
        <v>07/08/2019</v>
      </c>
      <c r="C13" s="100">
        <f>Dat_01!B58</f>
        <v>29.683</v>
      </c>
      <c r="D13" s="100">
        <f>Dat_01!C58</f>
        <v>25.375</v>
      </c>
      <c r="E13" s="100">
        <f>Dat_01!D58</f>
        <v>21.068000000000001</v>
      </c>
      <c r="F13" s="100">
        <f>Dat_01!H58</f>
        <v>19.098157894700002</v>
      </c>
      <c r="G13" s="100">
        <f>Dat_01!G58</f>
        <v>30.231684210499999</v>
      </c>
      <c r="H13" s="100">
        <f>Dat_01!E58</f>
        <v>26.942</v>
      </c>
      <c r="J13" s="120"/>
      <c r="K13" s="120"/>
      <c r="L13" s="120"/>
      <c r="M13" s="120"/>
      <c r="N13" s="120"/>
      <c r="O13" s="120"/>
      <c r="P13" s="120"/>
    </row>
    <row r="14" spans="1:16" ht="11.25" customHeight="1">
      <c r="A14" s="93">
        <v>8</v>
      </c>
      <c r="B14" s="99" t="str">
        <f>Dat_01!A59</f>
        <v>08/08/2019</v>
      </c>
      <c r="C14" s="100">
        <f>Dat_01!B59</f>
        <v>32.780999999999999</v>
      </c>
      <c r="D14" s="100">
        <f>Dat_01!C59</f>
        <v>26.908000000000001</v>
      </c>
      <c r="E14" s="100">
        <f>Dat_01!D59</f>
        <v>21.036000000000001</v>
      </c>
      <c r="F14" s="100">
        <f>Dat_01!H59</f>
        <v>19.008368421099998</v>
      </c>
      <c r="G14" s="100">
        <f>Dat_01!G59</f>
        <v>29.368421052599999</v>
      </c>
      <c r="H14" s="100">
        <f>Dat_01!E59</f>
        <v>25.88</v>
      </c>
      <c r="J14" s="120"/>
      <c r="K14" s="120"/>
      <c r="L14" s="120"/>
      <c r="M14" s="120"/>
      <c r="N14" s="120"/>
      <c r="O14" s="120"/>
      <c r="P14" s="120"/>
    </row>
    <row r="15" spans="1:16" ht="11.25" customHeight="1">
      <c r="A15" s="93">
        <v>9</v>
      </c>
      <c r="B15" s="99" t="str">
        <f>Dat_01!A60</f>
        <v>09/08/2019</v>
      </c>
      <c r="C15" s="100">
        <f>Dat_01!B60</f>
        <v>32.151000000000003</v>
      </c>
      <c r="D15" s="100">
        <f>Dat_01!C60</f>
        <v>26.475999999999999</v>
      </c>
      <c r="E15" s="100">
        <f>Dat_01!D60</f>
        <v>20.800999999999998</v>
      </c>
      <c r="F15" s="100">
        <f>Dat_01!H60</f>
        <v>18.495684210499999</v>
      </c>
      <c r="G15" s="100">
        <f>Dat_01!G60</f>
        <v>29.108210526299999</v>
      </c>
      <c r="H15" s="100">
        <f>Dat_01!E60</f>
        <v>23.876000000000001</v>
      </c>
      <c r="J15" s="120"/>
      <c r="K15" s="120"/>
      <c r="L15" s="120"/>
      <c r="M15" s="120"/>
      <c r="N15" s="120"/>
      <c r="O15" s="120"/>
      <c r="P15" s="120"/>
    </row>
    <row r="16" spans="1:16" ht="11.25" customHeight="1">
      <c r="A16" s="93">
        <v>10</v>
      </c>
      <c r="B16" s="99" t="str">
        <f>Dat_01!A61</f>
        <v>10/08/2019</v>
      </c>
      <c r="C16" s="100">
        <f>Dat_01!B61</f>
        <v>30.381</v>
      </c>
      <c r="D16" s="100">
        <f>Dat_01!C61</f>
        <v>25.369</v>
      </c>
      <c r="E16" s="100">
        <f>Dat_01!D61</f>
        <v>20.358000000000001</v>
      </c>
      <c r="F16" s="100">
        <f>Dat_01!H61</f>
        <v>18.283421052600001</v>
      </c>
      <c r="G16" s="100">
        <f>Dat_01!G61</f>
        <v>29.2352631579</v>
      </c>
      <c r="H16" s="100">
        <f>Dat_01!E61</f>
        <v>23.616</v>
      </c>
      <c r="J16" s="120"/>
      <c r="K16" s="120"/>
      <c r="L16" s="120"/>
      <c r="M16" s="120"/>
      <c r="N16" s="120"/>
      <c r="O16" s="120"/>
      <c r="P16" s="120"/>
    </row>
    <row r="17" spans="1:16" ht="11.25" customHeight="1">
      <c r="A17" s="93">
        <v>11</v>
      </c>
      <c r="B17" s="99" t="str">
        <f>Dat_01!A62</f>
        <v>11/08/2019</v>
      </c>
      <c r="C17" s="100">
        <f>Dat_01!B62</f>
        <v>28.454999999999998</v>
      </c>
      <c r="D17" s="100">
        <f>Dat_01!C62</f>
        <v>24.053000000000001</v>
      </c>
      <c r="E17" s="100">
        <f>Dat_01!D62</f>
        <v>19.649999999999999</v>
      </c>
      <c r="F17" s="100">
        <f>Dat_01!H62</f>
        <v>18.420578947399999</v>
      </c>
      <c r="G17" s="100">
        <f>Dat_01!G62</f>
        <v>29.721473684199999</v>
      </c>
      <c r="H17" s="100">
        <f>Dat_01!E62</f>
        <v>25.501999999999999</v>
      </c>
      <c r="J17" s="120"/>
      <c r="K17" s="120"/>
      <c r="L17" s="120"/>
      <c r="M17" s="120"/>
      <c r="N17" s="120"/>
      <c r="O17" s="120"/>
      <c r="P17" s="120"/>
    </row>
    <row r="18" spans="1:16" ht="11.25" customHeight="1">
      <c r="A18" s="93">
        <v>12</v>
      </c>
      <c r="B18" s="99" t="str">
        <f>Dat_01!A63</f>
        <v>12/08/2019</v>
      </c>
      <c r="C18" s="100">
        <f>Dat_01!B63</f>
        <v>28.15</v>
      </c>
      <c r="D18" s="100">
        <f>Dat_01!C63</f>
        <v>22.603000000000002</v>
      </c>
      <c r="E18" s="100">
        <f>Dat_01!D63</f>
        <v>17.055</v>
      </c>
      <c r="F18" s="100">
        <f>Dat_01!H63</f>
        <v>18.778210526300001</v>
      </c>
      <c r="G18" s="100">
        <f>Dat_01!G63</f>
        <v>29.918210526300001</v>
      </c>
      <c r="H18" s="100">
        <f>Dat_01!E63</f>
        <v>26.079000000000001</v>
      </c>
      <c r="J18" s="120"/>
      <c r="K18" s="120"/>
      <c r="L18" s="120"/>
      <c r="M18" s="120"/>
      <c r="N18" s="120"/>
      <c r="O18" s="120"/>
      <c r="P18" s="120"/>
    </row>
    <row r="19" spans="1:16" ht="11.25" customHeight="1">
      <c r="A19" s="93">
        <v>13</v>
      </c>
      <c r="B19" s="99" t="str">
        <f>Dat_01!A64</f>
        <v>13/08/2019</v>
      </c>
      <c r="C19" s="100">
        <f>Dat_01!B64</f>
        <v>27.904</v>
      </c>
      <c r="D19" s="100">
        <f>Dat_01!C64</f>
        <v>22.347000000000001</v>
      </c>
      <c r="E19" s="100">
        <f>Dat_01!D64</f>
        <v>16.789000000000001</v>
      </c>
      <c r="F19" s="100">
        <f>Dat_01!H64</f>
        <v>18.278368421100001</v>
      </c>
      <c r="G19" s="100">
        <f>Dat_01!G64</f>
        <v>29.652210526299999</v>
      </c>
      <c r="H19" s="100">
        <f>Dat_01!E64</f>
        <v>25.065999999999999</v>
      </c>
      <c r="J19" s="120"/>
      <c r="K19" s="120"/>
      <c r="L19" s="120"/>
      <c r="M19" s="120"/>
      <c r="N19" s="120"/>
      <c r="O19" s="120"/>
      <c r="P19" s="120"/>
    </row>
    <row r="20" spans="1:16" ht="11.25" customHeight="1">
      <c r="A20" s="93">
        <v>14</v>
      </c>
      <c r="B20" s="99" t="str">
        <f>Dat_01!A65</f>
        <v>14/08/2019</v>
      </c>
      <c r="C20" s="100">
        <f>Dat_01!B65</f>
        <v>30.471</v>
      </c>
      <c r="D20" s="100">
        <f>Dat_01!C65</f>
        <v>23.655000000000001</v>
      </c>
      <c r="E20" s="100">
        <f>Dat_01!D65</f>
        <v>16.838999999999999</v>
      </c>
      <c r="F20" s="100">
        <f>Dat_01!H65</f>
        <v>18.140315789500001</v>
      </c>
      <c r="G20" s="100">
        <f>Dat_01!G65</f>
        <v>29.630473684199998</v>
      </c>
      <c r="H20" s="100">
        <f>Dat_01!E65</f>
        <v>24.478999999999999</v>
      </c>
      <c r="J20" s="120"/>
      <c r="K20" s="120"/>
      <c r="L20" s="120"/>
      <c r="M20" s="120"/>
      <c r="N20" s="120"/>
      <c r="O20" s="120"/>
      <c r="P20" s="120"/>
    </row>
    <row r="21" spans="1:16" ht="11.25" customHeight="1">
      <c r="A21" s="93">
        <v>15</v>
      </c>
      <c r="B21" s="99" t="str">
        <f>Dat_01!A66</f>
        <v>15/08/2019</v>
      </c>
      <c r="C21" s="100">
        <f>Dat_01!B66</f>
        <v>30.568000000000001</v>
      </c>
      <c r="D21" s="100">
        <f>Dat_01!C66</f>
        <v>24.802</v>
      </c>
      <c r="E21" s="100">
        <f>Dat_01!D66</f>
        <v>19.036000000000001</v>
      </c>
      <c r="F21" s="100">
        <f>Dat_01!H66</f>
        <v>18.6475263158</v>
      </c>
      <c r="G21" s="100">
        <f>Dat_01!G66</f>
        <v>29.837157894699999</v>
      </c>
      <c r="H21" s="100">
        <f>Dat_01!E66</f>
        <v>24.568999999999999</v>
      </c>
      <c r="J21" s="120"/>
      <c r="K21" s="120"/>
      <c r="L21" s="120"/>
      <c r="M21" s="120"/>
      <c r="N21" s="120"/>
      <c r="O21" s="120"/>
      <c r="P21" s="120"/>
    </row>
    <row r="22" spans="1:16" ht="11.25" customHeight="1">
      <c r="A22" s="93">
        <v>16</v>
      </c>
      <c r="B22" s="99" t="str">
        <f>Dat_01!A67</f>
        <v>16/08/2019</v>
      </c>
      <c r="C22" s="100">
        <f>Dat_01!B67</f>
        <v>31.527999999999999</v>
      </c>
      <c r="D22" s="100">
        <f>Dat_01!C67</f>
        <v>25.236000000000001</v>
      </c>
      <c r="E22" s="100">
        <f>Dat_01!D67</f>
        <v>18.943999999999999</v>
      </c>
      <c r="F22" s="100">
        <f>Dat_01!H67</f>
        <v>18.558894736799999</v>
      </c>
      <c r="G22" s="100">
        <f>Dat_01!G67</f>
        <v>28.799052631599999</v>
      </c>
      <c r="H22" s="100">
        <f>Dat_01!E67</f>
        <v>24.646999999999998</v>
      </c>
      <c r="J22" s="120"/>
      <c r="K22" s="120"/>
      <c r="L22" s="120"/>
      <c r="M22" s="120"/>
      <c r="N22" s="120"/>
      <c r="O22" s="120"/>
      <c r="P22" s="120"/>
    </row>
    <row r="23" spans="1:16" ht="11.25" customHeight="1">
      <c r="A23" s="93">
        <v>17</v>
      </c>
      <c r="B23" s="99" t="str">
        <f>Dat_01!A68</f>
        <v>17/08/2019</v>
      </c>
      <c r="C23" s="100">
        <f>Dat_01!B68</f>
        <v>32.904000000000003</v>
      </c>
      <c r="D23" s="100">
        <f>Dat_01!C68</f>
        <v>26.123999999999999</v>
      </c>
      <c r="E23" s="100">
        <f>Dat_01!D68</f>
        <v>19.344999999999999</v>
      </c>
      <c r="F23" s="100">
        <f>Dat_01!H68</f>
        <v>18.3204210526</v>
      </c>
      <c r="G23" s="100">
        <f>Dat_01!G68</f>
        <v>29.315000000000001</v>
      </c>
      <c r="H23" s="100">
        <f>Dat_01!E68</f>
        <v>23.2</v>
      </c>
      <c r="J23" s="120"/>
      <c r="K23" s="120"/>
      <c r="L23" s="120"/>
      <c r="M23" s="120"/>
      <c r="N23" s="120"/>
      <c r="O23" s="120"/>
      <c r="P23" s="120"/>
    </row>
    <row r="24" spans="1:16" ht="11.25" customHeight="1">
      <c r="A24" s="93">
        <v>18</v>
      </c>
      <c r="B24" s="99" t="str">
        <f>Dat_01!A69</f>
        <v>18/08/2019</v>
      </c>
      <c r="C24" s="100">
        <f>Dat_01!B69</f>
        <v>30.725999999999999</v>
      </c>
      <c r="D24" s="100">
        <f>Dat_01!C69</f>
        <v>25.116</v>
      </c>
      <c r="E24" s="100">
        <f>Dat_01!D69</f>
        <v>19.506</v>
      </c>
      <c r="F24" s="100">
        <f>Dat_01!H69</f>
        <v>18.399000000000001</v>
      </c>
      <c r="G24" s="100">
        <f>Dat_01!G69</f>
        <v>29.581473684199999</v>
      </c>
      <c r="H24" s="100">
        <f>Dat_01!E69</f>
        <v>23.087</v>
      </c>
      <c r="J24" s="120"/>
      <c r="K24" s="120"/>
      <c r="L24" s="120"/>
      <c r="M24" s="120"/>
      <c r="N24" s="120"/>
      <c r="O24" s="120"/>
      <c r="P24" s="120"/>
    </row>
    <row r="25" spans="1:16" ht="11.25" customHeight="1">
      <c r="A25" s="93">
        <v>19</v>
      </c>
      <c r="B25" s="99" t="str">
        <f>Dat_01!A70</f>
        <v>19/08/2019</v>
      </c>
      <c r="C25" s="100">
        <f>Dat_01!B70</f>
        <v>29.785</v>
      </c>
      <c r="D25" s="100">
        <f>Dat_01!C70</f>
        <v>24.52</v>
      </c>
      <c r="E25" s="100">
        <f>Dat_01!D70</f>
        <v>19.254000000000001</v>
      </c>
      <c r="F25" s="100">
        <f>Dat_01!H70</f>
        <v>18.645</v>
      </c>
      <c r="G25" s="100">
        <f>Dat_01!G70</f>
        <v>28.7872631579</v>
      </c>
      <c r="H25" s="100">
        <f>Dat_01!E70</f>
        <v>24.593</v>
      </c>
      <c r="J25" s="120"/>
      <c r="K25" s="120"/>
      <c r="L25" s="120"/>
      <c r="M25" s="120"/>
      <c r="N25" s="120"/>
      <c r="O25" s="120"/>
      <c r="P25" s="120"/>
    </row>
    <row r="26" spans="1:16" ht="11.25" customHeight="1">
      <c r="A26" s="93">
        <v>20</v>
      </c>
      <c r="B26" s="99" t="str">
        <f>Dat_01!A71</f>
        <v>20/08/2019</v>
      </c>
      <c r="C26" s="100">
        <f>Dat_01!B71</f>
        <v>28.062999999999999</v>
      </c>
      <c r="D26" s="100">
        <f>Dat_01!C71</f>
        <v>23.513999999999999</v>
      </c>
      <c r="E26" s="100">
        <f>Dat_01!D71</f>
        <v>18.966000000000001</v>
      </c>
      <c r="F26" s="100">
        <f>Dat_01!H71</f>
        <v>18.262210526299999</v>
      </c>
      <c r="G26" s="100">
        <f>Dat_01!G71</f>
        <v>29.607526315800001</v>
      </c>
      <c r="H26" s="100">
        <f>Dat_01!E71</f>
        <v>25.324999999999999</v>
      </c>
      <c r="J26" s="120"/>
      <c r="K26" s="120"/>
      <c r="L26" s="120"/>
      <c r="M26" s="120"/>
      <c r="N26" s="120"/>
      <c r="O26" s="120"/>
      <c r="P26" s="120"/>
    </row>
    <row r="27" spans="1:16" ht="11.25" customHeight="1">
      <c r="A27" s="93">
        <v>21</v>
      </c>
      <c r="B27" s="99" t="str">
        <f>Dat_01!A72</f>
        <v>21/08/2019</v>
      </c>
      <c r="C27" s="100">
        <f>Dat_01!B72</f>
        <v>29.207000000000001</v>
      </c>
      <c r="D27" s="100">
        <f>Dat_01!C72</f>
        <v>23.486999999999998</v>
      </c>
      <c r="E27" s="100">
        <f>Dat_01!D72</f>
        <v>17.766999999999999</v>
      </c>
      <c r="F27" s="100">
        <f>Dat_01!H72</f>
        <v>18.286315789500001</v>
      </c>
      <c r="G27" s="100">
        <f>Dat_01!G72</f>
        <v>29.660842105299999</v>
      </c>
      <c r="H27" s="100">
        <f>Dat_01!E72</f>
        <v>25.713999999999999</v>
      </c>
      <c r="J27" s="120"/>
      <c r="K27" s="120"/>
      <c r="L27" s="120"/>
      <c r="M27" s="120"/>
      <c r="N27" s="120"/>
      <c r="O27" s="120"/>
      <c r="P27" s="120"/>
    </row>
    <row r="28" spans="1:16" ht="11.25" customHeight="1">
      <c r="A28" s="93">
        <v>22</v>
      </c>
      <c r="B28" s="99" t="str">
        <f>Dat_01!A73</f>
        <v>22/08/2019</v>
      </c>
      <c r="C28" s="100">
        <f>Dat_01!B73</f>
        <v>30.494</v>
      </c>
      <c r="D28" s="100">
        <f>Dat_01!C73</f>
        <v>24.056000000000001</v>
      </c>
      <c r="E28" s="100">
        <f>Dat_01!D73</f>
        <v>17.617999999999999</v>
      </c>
      <c r="F28" s="100">
        <f>Dat_01!H73</f>
        <v>18.213578947399998</v>
      </c>
      <c r="G28" s="100">
        <f>Dat_01!G73</f>
        <v>29.563210526300001</v>
      </c>
      <c r="H28" s="100">
        <f>Dat_01!E73</f>
        <v>25.977</v>
      </c>
      <c r="J28" s="120"/>
      <c r="K28" s="120"/>
      <c r="L28" s="120"/>
      <c r="M28" s="120"/>
      <c r="N28" s="120"/>
      <c r="O28" s="120"/>
      <c r="P28" s="120"/>
    </row>
    <row r="29" spans="1:16" ht="11.25" customHeight="1">
      <c r="A29" s="93">
        <v>23</v>
      </c>
      <c r="B29" s="99" t="str">
        <f>Dat_01!A74</f>
        <v>23/08/2019</v>
      </c>
      <c r="C29" s="100">
        <f>Dat_01!B74</f>
        <v>32.299999999999997</v>
      </c>
      <c r="D29" s="100">
        <f>Dat_01!C74</f>
        <v>25.062000000000001</v>
      </c>
      <c r="E29" s="100">
        <f>Dat_01!D74</f>
        <v>17.823</v>
      </c>
      <c r="F29" s="100">
        <f>Dat_01!H74</f>
        <v>18.349578947400001</v>
      </c>
      <c r="G29" s="100">
        <f>Dat_01!G74</f>
        <v>29.418894736799999</v>
      </c>
      <c r="H29" s="100">
        <f>Dat_01!E74</f>
        <v>25.442</v>
      </c>
      <c r="J29" s="120"/>
      <c r="K29" s="120"/>
      <c r="L29" s="120"/>
      <c r="M29" s="120"/>
      <c r="N29" s="120"/>
      <c r="O29" s="120"/>
      <c r="P29" s="120"/>
    </row>
    <row r="30" spans="1:16" ht="11.25" customHeight="1">
      <c r="A30" s="93">
        <v>24</v>
      </c>
      <c r="B30" s="99" t="str">
        <f>Dat_01!A75</f>
        <v>24/08/2019</v>
      </c>
      <c r="C30" s="100">
        <f>Dat_01!B75</f>
        <v>30.99</v>
      </c>
      <c r="D30" s="100">
        <f>Dat_01!C75</f>
        <v>24.794</v>
      </c>
      <c r="E30" s="100">
        <f>Dat_01!D75</f>
        <v>18.597999999999999</v>
      </c>
      <c r="F30" s="100">
        <f>Dat_01!H75</f>
        <v>18.329947368399999</v>
      </c>
      <c r="G30" s="100">
        <f>Dat_01!G75</f>
        <v>29.588526315799999</v>
      </c>
      <c r="H30" s="100">
        <f>Dat_01!E75</f>
        <v>24.591999999999999</v>
      </c>
      <c r="J30" s="120"/>
      <c r="K30" s="120"/>
      <c r="L30" s="120"/>
      <c r="M30" s="120"/>
      <c r="N30" s="120"/>
      <c r="O30" s="120"/>
      <c r="P30" s="120"/>
    </row>
    <row r="31" spans="1:16" ht="11.25" customHeight="1">
      <c r="A31" s="93">
        <v>25</v>
      </c>
      <c r="B31" s="99" t="str">
        <f>Dat_01!A76</f>
        <v>25/08/2019</v>
      </c>
      <c r="C31" s="100">
        <f>Dat_01!B76</f>
        <v>29.972999999999999</v>
      </c>
      <c r="D31" s="100">
        <f>Dat_01!C76</f>
        <v>24.861000000000001</v>
      </c>
      <c r="E31" s="100">
        <f>Dat_01!D76</f>
        <v>19.75</v>
      </c>
      <c r="F31" s="100">
        <f>Dat_01!H76</f>
        <v>18.427368421099999</v>
      </c>
      <c r="G31" s="100">
        <f>Dat_01!G76</f>
        <v>29.409421052599999</v>
      </c>
      <c r="H31" s="100">
        <f>Dat_01!E76</f>
        <v>23.65</v>
      </c>
      <c r="J31" s="120"/>
      <c r="K31" s="120"/>
      <c r="L31" s="120"/>
      <c r="M31" s="120"/>
      <c r="N31" s="120"/>
      <c r="O31" s="120"/>
      <c r="P31" s="120"/>
    </row>
    <row r="32" spans="1:16" ht="11.25" customHeight="1">
      <c r="A32" s="93">
        <v>26</v>
      </c>
      <c r="B32" s="99" t="str">
        <f>Dat_01!A77</f>
        <v>26/08/2019</v>
      </c>
      <c r="C32" s="100">
        <f>Dat_01!B77</f>
        <v>28.282</v>
      </c>
      <c r="D32" s="100">
        <f>Dat_01!C77</f>
        <v>23.547000000000001</v>
      </c>
      <c r="E32" s="100">
        <f>Dat_01!D77</f>
        <v>18.811</v>
      </c>
      <c r="F32" s="100">
        <f>Dat_01!H77</f>
        <v>18.593</v>
      </c>
      <c r="G32" s="100">
        <f>Dat_01!G77</f>
        <v>29.455684210499999</v>
      </c>
      <c r="H32" s="100">
        <f>Dat_01!E77</f>
        <v>23.545000000000002</v>
      </c>
      <c r="J32" s="120"/>
      <c r="K32" s="120"/>
      <c r="L32" s="120"/>
      <c r="M32" s="120"/>
      <c r="N32" s="120"/>
      <c r="O32" s="120"/>
      <c r="P32" s="120"/>
    </row>
    <row r="33" spans="1:16" ht="11.25" customHeight="1">
      <c r="A33" s="93">
        <v>27</v>
      </c>
      <c r="B33" s="99" t="str">
        <f>Dat_01!A78</f>
        <v>27/08/2019</v>
      </c>
      <c r="C33" s="100">
        <f>Dat_01!B78</f>
        <v>27.327999999999999</v>
      </c>
      <c r="D33" s="100">
        <f>Dat_01!C78</f>
        <v>22.558</v>
      </c>
      <c r="E33" s="100">
        <f>Dat_01!D78</f>
        <v>17.788</v>
      </c>
      <c r="F33" s="100">
        <f>Dat_01!H78</f>
        <v>18.569894736799998</v>
      </c>
      <c r="G33" s="100">
        <f>Dat_01!G78</f>
        <v>29.8093684211</v>
      </c>
      <c r="H33" s="100">
        <f>Dat_01!E78</f>
        <v>25.274999999999999</v>
      </c>
      <c r="J33" s="120"/>
      <c r="K33" s="120"/>
      <c r="L33" s="120"/>
      <c r="M33" s="120"/>
      <c r="N33" s="120"/>
      <c r="O33" s="120"/>
      <c r="P33" s="120"/>
    </row>
    <row r="34" spans="1:16" ht="11.25" customHeight="1">
      <c r="A34" s="93">
        <v>28</v>
      </c>
      <c r="B34" s="99" t="str">
        <f>Dat_01!A79</f>
        <v>28/08/2019</v>
      </c>
      <c r="C34" s="100">
        <f>Dat_01!B79</f>
        <v>29.669</v>
      </c>
      <c r="D34" s="100">
        <f>Dat_01!C79</f>
        <v>24.085000000000001</v>
      </c>
      <c r="E34" s="100">
        <f>Dat_01!D79</f>
        <v>18.501999999999999</v>
      </c>
      <c r="F34" s="100">
        <f>Dat_01!H79</f>
        <v>18.709842105300002</v>
      </c>
      <c r="G34" s="100">
        <f>Dat_01!G79</f>
        <v>29.4831578947</v>
      </c>
      <c r="H34" s="100">
        <f>Dat_01!E79</f>
        <v>26.041</v>
      </c>
      <c r="J34" s="120"/>
      <c r="K34" s="120"/>
      <c r="L34" s="120"/>
      <c r="M34" s="120"/>
      <c r="N34" s="120"/>
      <c r="O34" s="120"/>
      <c r="P34" s="120"/>
    </row>
    <row r="35" spans="1:16" ht="11.25" customHeight="1">
      <c r="A35" s="93">
        <v>29</v>
      </c>
      <c r="B35" s="99" t="str">
        <f>Dat_01!A80</f>
        <v>29/08/2019</v>
      </c>
      <c r="C35" s="100">
        <f>Dat_01!B80</f>
        <v>30.899000000000001</v>
      </c>
      <c r="D35" s="100">
        <f>Dat_01!C80</f>
        <v>25.309000000000001</v>
      </c>
      <c r="E35" s="100">
        <f>Dat_01!D80</f>
        <v>19.719000000000001</v>
      </c>
      <c r="F35" s="100">
        <f>Dat_01!H80</f>
        <v>18.540736842099999</v>
      </c>
      <c r="G35" s="100">
        <f>Dat_01!G80</f>
        <v>29.088736842100001</v>
      </c>
      <c r="H35" s="100">
        <f>Dat_01!E80</f>
        <v>24.364999999999998</v>
      </c>
      <c r="J35" s="120"/>
      <c r="K35" s="120"/>
      <c r="L35" s="120"/>
      <c r="M35" s="120"/>
      <c r="N35" s="120"/>
      <c r="O35" s="120"/>
      <c r="P35" s="120"/>
    </row>
    <row r="36" spans="1:16" ht="11.25" customHeight="1">
      <c r="A36" s="93">
        <v>30</v>
      </c>
      <c r="B36" s="99" t="str">
        <f>Dat_01!A81</f>
        <v>30/08/2019</v>
      </c>
      <c r="C36" s="100">
        <f>Dat_01!B81</f>
        <v>31.739000000000001</v>
      </c>
      <c r="D36" s="100">
        <f>Dat_01!C81</f>
        <v>25.818000000000001</v>
      </c>
      <c r="E36" s="100">
        <f>Dat_01!D81</f>
        <v>19.896999999999998</v>
      </c>
      <c r="F36" s="100">
        <f>Dat_01!H81</f>
        <v>18.267157894699999</v>
      </c>
      <c r="G36" s="100">
        <f>Dat_01!G81</f>
        <v>28.742631578899999</v>
      </c>
      <c r="H36" s="100">
        <f>Dat_01!E81</f>
        <v>24.331</v>
      </c>
      <c r="J36" s="120"/>
      <c r="K36" s="120"/>
      <c r="L36" s="120"/>
      <c r="M36" s="120"/>
      <c r="N36" s="120"/>
      <c r="O36" s="120"/>
      <c r="P36" s="120"/>
    </row>
    <row r="37" spans="1:16" ht="11.25" customHeight="1">
      <c r="A37" s="93">
        <v>31</v>
      </c>
      <c r="B37" s="99" t="str">
        <f>Dat_01!A82</f>
        <v>31/08/2019</v>
      </c>
      <c r="C37" s="100">
        <f>Dat_01!B82</f>
        <v>30.901</v>
      </c>
      <c r="D37" s="100">
        <f>Dat_01!C82</f>
        <v>25.207999999999998</v>
      </c>
      <c r="E37" s="100">
        <f>Dat_01!D82</f>
        <v>19.513999999999999</v>
      </c>
      <c r="F37" s="100">
        <f>Dat_01!H82</f>
        <v>17.775052631600001</v>
      </c>
      <c r="G37" s="100">
        <f>Dat_01!G82</f>
        <v>28.383157894699998</v>
      </c>
      <c r="H37" s="100">
        <f>Dat_01!E82</f>
        <v>24.334</v>
      </c>
      <c r="J37" s="120"/>
      <c r="K37" s="120"/>
      <c r="L37" s="120"/>
      <c r="M37" s="120"/>
      <c r="N37" s="120"/>
      <c r="O37" s="120"/>
      <c r="P37" s="120"/>
    </row>
    <row r="38" spans="1:16" ht="11.25" customHeight="1">
      <c r="A38" s="93"/>
      <c r="B38" s="101" t="s">
        <v>109</v>
      </c>
      <c r="C38" s="102">
        <f>AVERAGE(C7:C37)</f>
        <v>30.446354838709674</v>
      </c>
      <c r="D38" s="102">
        <f>AVERAGE(D7:D37)</f>
        <v>24.768709677419352</v>
      </c>
      <c r="E38" s="102">
        <f t="shared" ref="E38:G38" si="0">AVERAGE(E7:E37)</f>
        <v>19.091032258064519</v>
      </c>
      <c r="F38" s="102">
        <f t="shared" si="0"/>
        <v>18.586224108661295</v>
      </c>
      <c r="G38" s="102">
        <f t="shared" si="0"/>
        <v>29.570891341251617</v>
      </c>
      <c r="H38" s="102">
        <f>AVERAGE(H7:H37)</f>
        <v>25.489129032258067</v>
      </c>
      <c r="J38" s="120"/>
      <c r="K38" s="120"/>
      <c r="L38" s="120"/>
      <c r="M38" s="120"/>
      <c r="N38" s="120"/>
      <c r="O38" s="120"/>
      <c r="P38" s="120"/>
    </row>
    <row r="39" spans="1:16" ht="11.25" customHeight="1">
      <c r="C39" s="103"/>
    </row>
    <row r="40" spans="1:16" ht="11.25" customHeight="1">
      <c r="B40" s="94" t="s">
        <v>110</v>
      </c>
    </row>
    <row r="41" spans="1:16" ht="34.5" customHeight="1">
      <c r="B41" s="97"/>
      <c r="C41" s="98" t="s">
        <v>97</v>
      </c>
    </row>
    <row r="42" spans="1:16" ht="11.25" customHeight="1">
      <c r="A42" s="104" t="s">
        <v>111</v>
      </c>
      <c r="B42" s="99">
        <v>42613</v>
      </c>
      <c r="C42" s="105">
        <f>Dat_01!B94</f>
        <v>21769.084502999998</v>
      </c>
    </row>
    <row r="43" spans="1:16" ht="11.25" customHeight="1">
      <c r="A43" s="104" t="s">
        <v>112</v>
      </c>
      <c r="B43" s="99">
        <v>42643</v>
      </c>
      <c r="C43" s="105">
        <f>Dat_01!B95</f>
        <v>20145.293416</v>
      </c>
    </row>
    <row r="44" spans="1:16" ht="11.25" customHeight="1">
      <c r="A44" s="104" t="s">
        <v>113</v>
      </c>
      <c r="B44" s="99">
        <v>42674</v>
      </c>
      <c r="C44" s="105">
        <f>Dat_01!B96</f>
        <v>20160.571298999999</v>
      </c>
    </row>
    <row r="45" spans="1:16" ht="11.25" customHeight="1">
      <c r="A45" s="104" t="s">
        <v>114</v>
      </c>
      <c r="B45" s="99">
        <v>42704</v>
      </c>
      <c r="C45" s="105">
        <f>Dat_01!B97</f>
        <v>20893.499284000001</v>
      </c>
    </row>
    <row r="46" spans="1:16" ht="11.25" customHeight="1">
      <c r="A46" s="104" t="s">
        <v>115</v>
      </c>
      <c r="B46" s="99">
        <v>42735</v>
      </c>
      <c r="C46" s="105">
        <f>Dat_01!B98</f>
        <v>22152.089802999999</v>
      </c>
    </row>
    <row r="47" spans="1:16" ht="11.25" customHeight="1">
      <c r="A47" s="104" t="s">
        <v>116</v>
      </c>
      <c r="B47" s="99">
        <v>42766</v>
      </c>
      <c r="C47" s="105">
        <f>Dat_01!B99</f>
        <v>22595.726236999999</v>
      </c>
    </row>
    <row r="48" spans="1:16" ht="11.25" customHeight="1">
      <c r="A48" s="104" t="s">
        <v>117</v>
      </c>
      <c r="B48" s="99">
        <v>42794</v>
      </c>
      <c r="C48" s="105">
        <f>Dat_01!B100</f>
        <v>21274.776162999999</v>
      </c>
    </row>
    <row r="49" spans="1:3" ht="11.25" customHeight="1">
      <c r="A49" s="104" t="s">
        <v>118</v>
      </c>
      <c r="B49" s="99">
        <v>42825</v>
      </c>
      <c r="C49" s="105">
        <f>Dat_01!B101</f>
        <v>22075.624411000001</v>
      </c>
    </row>
    <row r="50" spans="1:3" ht="11.25" customHeight="1">
      <c r="A50" s="104" t="s">
        <v>119</v>
      </c>
      <c r="B50" s="99">
        <v>42855</v>
      </c>
      <c r="C50" s="105">
        <f>Dat_01!B102</f>
        <v>19925.867210815999</v>
      </c>
    </row>
    <row r="51" spans="1:3" ht="11.25" customHeight="1">
      <c r="A51" s="104" t="s">
        <v>112</v>
      </c>
      <c r="B51" s="99">
        <v>42886</v>
      </c>
      <c r="C51" s="105">
        <f>Dat_01!B103</f>
        <v>20083.650125371001</v>
      </c>
    </row>
    <row r="52" spans="1:3" ht="11.25" customHeight="1">
      <c r="A52" s="104" t="s">
        <v>119</v>
      </c>
      <c r="B52" s="99">
        <v>42916</v>
      </c>
      <c r="C52" s="105">
        <f>Dat_01!B104</f>
        <v>20336.407753128002</v>
      </c>
    </row>
    <row r="53" spans="1:3" ht="11.25" customHeight="1">
      <c r="A53" s="104" t="s">
        <v>111</v>
      </c>
      <c r="B53" s="99">
        <v>42947</v>
      </c>
      <c r="C53" s="105">
        <f>Dat_01!B105</f>
        <v>22180.933956064</v>
      </c>
    </row>
    <row r="54" spans="1:3" ht="11.25" customHeight="1">
      <c r="A54" s="104" t="s">
        <v>111</v>
      </c>
      <c r="B54" s="99">
        <v>42978</v>
      </c>
      <c r="C54" s="105">
        <f>Dat_01!B106</f>
        <v>21984.329555839999</v>
      </c>
    </row>
    <row r="55" spans="1:3" ht="11.25" customHeight="1">
      <c r="A55" s="104" t="s">
        <v>112</v>
      </c>
      <c r="B55" s="99">
        <v>43008</v>
      </c>
      <c r="C55" s="105">
        <f>Dat_01!B107</f>
        <v>20741.348658711999</v>
      </c>
    </row>
    <row r="56" spans="1:3" ht="11.25" customHeight="1">
      <c r="A56" s="104" t="s">
        <v>113</v>
      </c>
      <c r="B56" s="99">
        <v>43039</v>
      </c>
      <c r="C56" s="105">
        <f>Dat_01!B108</f>
        <v>20295.626363952</v>
      </c>
    </row>
    <row r="57" spans="1:3" ht="11.25" customHeight="1">
      <c r="A57" s="104" t="s">
        <v>114</v>
      </c>
      <c r="B57" s="99">
        <v>43069</v>
      </c>
      <c r="C57" s="105">
        <f>Dat_01!B109</f>
        <v>20906.052341952</v>
      </c>
    </row>
    <row r="58" spans="1:3" ht="11.25" customHeight="1">
      <c r="A58" s="104" t="s">
        <v>115</v>
      </c>
      <c r="B58" s="99">
        <v>43100</v>
      </c>
      <c r="C58" s="105">
        <f>Dat_01!B110</f>
        <v>21175.276017192002</v>
      </c>
    </row>
    <row r="59" spans="1:3" ht="11.25" customHeight="1">
      <c r="A59" s="104" t="s">
        <v>116</v>
      </c>
      <c r="B59" s="99">
        <v>43131</v>
      </c>
      <c r="C59" s="105">
        <f>Dat_01!B111</f>
        <v>23295.866808549999</v>
      </c>
    </row>
    <row r="60" spans="1:3" ht="11.25" customHeight="1">
      <c r="A60" s="104" t="s">
        <v>117</v>
      </c>
      <c r="B60" s="99">
        <v>43159</v>
      </c>
      <c r="C60" s="105">
        <f>Dat_01!B112</f>
        <v>20151.745817105999</v>
      </c>
    </row>
    <row r="61" spans="1:3" ht="11.25" customHeight="1">
      <c r="A61" s="104" t="s">
        <v>118</v>
      </c>
      <c r="B61" s="99">
        <v>43190</v>
      </c>
      <c r="C61" s="105">
        <f>Dat_01!B113</f>
        <v>20716.556014198999</v>
      </c>
    </row>
    <row r="62" spans="1:3" ht="11.25" customHeight="1">
      <c r="A62" s="104" t="s">
        <v>119</v>
      </c>
      <c r="B62" s="99">
        <v>43220</v>
      </c>
      <c r="C62" s="105">
        <f>Dat_01!B114</f>
        <v>19509.074065887999</v>
      </c>
    </row>
    <row r="63" spans="1:3" ht="11.25" customHeight="1">
      <c r="A63" s="104" t="s">
        <v>112</v>
      </c>
      <c r="B63" s="99">
        <v>43251</v>
      </c>
      <c r="C63" s="105">
        <f>Dat_01!B115</f>
        <v>19913.518644284999</v>
      </c>
    </row>
    <row r="64" spans="1:3" ht="11.25" customHeight="1">
      <c r="A64" s="104" t="s">
        <v>119</v>
      </c>
      <c r="B64" s="99">
        <v>43281</v>
      </c>
      <c r="C64" s="105">
        <f>Dat_01!B116</f>
        <v>19961.208732538002</v>
      </c>
    </row>
    <row r="65" spans="1:4" ht="11.25" customHeight="1">
      <c r="A65" s="104" t="s">
        <v>111</v>
      </c>
      <c r="B65" s="99">
        <v>43312</v>
      </c>
      <c r="C65" s="105">
        <f>Dat_01!B117</f>
        <v>22663.265744920001</v>
      </c>
    </row>
    <row r="66" spans="1:4" ht="11.25" customHeight="1">
      <c r="A66" s="104" t="s">
        <v>111</v>
      </c>
      <c r="B66" s="106">
        <v>43343</v>
      </c>
      <c r="C66" s="107">
        <f>Dat_01!B118</f>
        <v>21139.244336888001</v>
      </c>
    </row>
    <row r="68" spans="1:4" ht="11.25" customHeight="1">
      <c r="B68" s="94" t="s">
        <v>10</v>
      </c>
    </row>
    <row r="69" spans="1:4" ht="45.75" customHeight="1">
      <c r="B69" s="97" t="s">
        <v>120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01/08/2019</v>
      </c>
      <c r="C70" s="105">
        <f>Dat_01!B129</f>
        <v>35869.627999999997</v>
      </c>
      <c r="D70" s="105">
        <f>Dat_01!D129</f>
        <v>738.08597350399998</v>
      </c>
    </row>
    <row r="71" spans="1:4" ht="11.25" customHeight="1">
      <c r="A71" s="93">
        <v>2</v>
      </c>
      <c r="B71" s="99" t="str">
        <f>Dat_01!A130</f>
        <v>02/08/2019</v>
      </c>
      <c r="C71" s="105">
        <f>Dat_01!B130</f>
        <v>35762.870999999999</v>
      </c>
      <c r="D71" s="105">
        <f>Dat_01!D130</f>
        <v>732.89334300799999</v>
      </c>
    </row>
    <row r="72" spans="1:4" ht="11.25" customHeight="1">
      <c r="A72" s="93">
        <v>3</v>
      </c>
      <c r="B72" s="99" t="str">
        <f>Dat_01!A131</f>
        <v>03/08/2019</v>
      </c>
      <c r="C72" s="105">
        <f>Dat_01!B131</f>
        <v>30857.602999999999</v>
      </c>
      <c r="D72" s="105">
        <f>Dat_01!D131</f>
        <v>657.25838450399999</v>
      </c>
    </row>
    <row r="73" spans="1:4" ht="11.25" customHeight="1">
      <c r="A73" s="93">
        <v>4</v>
      </c>
      <c r="B73" s="99" t="str">
        <f>Dat_01!A132</f>
        <v>04/08/2019</v>
      </c>
      <c r="C73" s="105">
        <f>Dat_01!B132</f>
        <v>29301.739000000001</v>
      </c>
      <c r="D73" s="105">
        <f>Dat_01!D132</f>
        <v>613.06366150400004</v>
      </c>
    </row>
    <row r="74" spans="1:4" ht="11.25" customHeight="1">
      <c r="A74" s="93">
        <v>5</v>
      </c>
      <c r="B74" s="99" t="str">
        <f>Dat_01!A133</f>
        <v>05/08/2019</v>
      </c>
      <c r="C74" s="105">
        <f>Dat_01!B133</f>
        <v>35484.642</v>
      </c>
      <c r="D74" s="105">
        <f>Dat_01!D133</f>
        <v>720.23037146399997</v>
      </c>
    </row>
    <row r="75" spans="1:4" ht="11.25" customHeight="1">
      <c r="A75" s="93">
        <v>6</v>
      </c>
      <c r="B75" s="99" t="str">
        <f>Dat_01!A134</f>
        <v>06/08/2019</v>
      </c>
      <c r="C75" s="105">
        <f>Dat_01!B134</f>
        <v>36032.089999999997</v>
      </c>
      <c r="D75" s="105">
        <f>Dat_01!D134</f>
        <v>739.68846400799998</v>
      </c>
    </row>
    <row r="76" spans="1:4" ht="11.25" customHeight="1">
      <c r="A76" s="93">
        <v>7</v>
      </c>
      <c r="B76" s="99" t="str">
        <f>Dat_01!A135</f>
        <v>07/08/2019</v>
      </c>
      <c r="C76" s="105">
        <f>Dat_01!B135</f>
        <v>35629.277800000003</v>
      </c>
      <c r="D76" s="105">
        <f>Dat_01!D135</f>
        <v>733.99601161600003</v>
      </c>
    </row>
    <row r="77" spans="1:4" ht="11.25" customHeight="1">
      <c r="A77" s="93">
        <v>8</v>
      </c>
      <c r="B77" s="99" t="str">
        <f>Dat_01!A136</f>
        <v>08/08/2019</v>
      </c>
      <c r="C77" s="105">
        <f>Dat_01!B136</f>
        <v>36039.095503999997</v>
      </c>
      <c r="D77" s="105">
        <f>Dat_01!D136</f>
        <v>741.64448400799995</v>
      </c>
    </row>
    <row r="78" spans="1:4" ht="11.25" customHeight="1">
      <c r="A78" s="93">
        <v>9</v>
      </c>
      <c r="B78" s="99" t="str">
        <f>Dat_01!A137</f>
        <v>09/08/2019</v>
      </c>
      <c r="C78" s="105">
        <f>Dat_01!B137</f>
        <v>36307.036999999997</v>
      </c>
      <c r="D78" s="105">
        <f>Dat_01!D137</f>
        <v>741.76341351200006</v>
      </c>
    </row>
    <row r="79" spans="1:4" ht="11.25" customHeight="1">
      <c r="A79" s="93">
        <v>10</v>
      </c>
      <c r="B79" s="99" t="str">
        <f>Dat_01!A138</f>
        <v>10/08/2019</v>
      </c>
      <c r="C79" s="105">
        <f>Dat_01!B138</f>
        <v>31230.633504000001</v>
      </c>
      <c r="D79" s="105">
        <f>Dat_01!D138</f>
        <v>664.78379900799996</v>
      </c>
    </row>
    <row r="80" spans="1:4" ht="11.25" customHeight="1">
      <c r="A80" s="93">
        <v>11</v>
      </c>
      <c r="B80" s="99" t="str">
        <f>Dat_01!A139</f>
        <v>11/08/2019</v>
      </c>
      <c r="C80" s="105">
        <f>Dat_01!B139</f>
        <v>28294.494999999999</v>
      </c>
      <c r="D80" s="105">
        <f>Dat_01!D139</f>
        <v>603.246145512</v>
      </c>
    </row>
    <row r="81" spans="1:4" ht="11.25" customHeight="1">
      <c r="A81" s="93">
        <v>12</v>
      </c>
      <c r="B81" s="99" t="str">
        <f>Dat_01!A140</f>
        <v>12/08/2019</v>
      </c>
      <c r="C81" s="105">
        <f>Dat_01!B140</f>
        <v>31788.580999999998</v>
      </c>
      <c r="D81" s="105">
        <f>Dat_01!D140</f>
        <v>660.589340494</v>
      </c>
    </row>
    <row r="82" spans="1:4" ht="11.25" customHeight="1">
      <c r="A82" s="93">
        <v>13</v>
      </c>
      <c r="B82" s="99" t="str">
        <f>Dat_01!A141</f>
        <v>13/08/2019</v>
      </c>
      <c r="C82" s="105">
        <f>Dat_01!B141</f>
        <v>31669.079000000002</v>
      </c>
      <c r="D82" s="105">
        <f>Dat_01!D141</f>
        <v>663.70136904599997</v>
      </c>
    </row>
    <row r="83" spans="1:4" ht="11.25" customHeight="1">
      <c r="A83" s="93">
        <v>14</v>
      </c>
      <c r="B83" s="99" t="str">
        <f>Dat_01!A142</f>
        <v>14/08/2019</v>
      </c>
      <c r="C83" s="105">
        <f>Dat_01!B142</f>
        <v>32263.692999999999</v>
      </c>
      <c r="D83" s="105">
        <f>Dat_01!D142</f>
        <v>672.82448950399998</v>
      </c>
    </row>
    <row r="84" spans="1:4" ht="11.25" customHeight="1">
      <c r="A84" s="93">
        <v>15</v>
      </c>
      <c r="B84" s="99" t="str">
        <f>Dat_01!A143</f>
        <v>15/08/2019</v>
      </c>
      <c r="C84" s="105">
        <f>Dat_01!B143</f>
        <v>28608.603999999999</v>
      </c>
      <c r="D84" s="105">
        <f>Dat_01!D143</f>
        <v>615.019682504</v>
      </c>
    </row>
    <row r="85" spans="1:4" ht="11.25" customHeight="1">
      <c r="A85" s="93">
        <v>16</v>
      </c>
      <c r="B85" s="99" t="str">
        <f>Dat_01!A144</f>
        <v>16/08/2019</v>
      </c>
      <c r="C85" s="105">
        <f>Dat_01!B144</f>
        <v>31728.878504</v>
      </c>
      <c r="D85" s="105">
        <f>Dat_01!D144</f>
        <v>665.26137000799997</v>
      </c>
    </row>
    <row r="86" spans="1:4" ht="11.25" customHeight="1">
      <c r="A86" s="93">
        <v>17</v>
      </c>
      <c r="B86" s="99" t="str">
        <f>Dat_01!A145</f>
        <v>17/08/2019</v>
      </c>
      <c r="C86" s="105">
        <f>Dat_01!B145</f>
        <v>30368.099600000001</v>
      </c>
      <c r="D86" s="105">
        <f>Dat_01!D145</f>
        <v>642.83885890399995</v>
      </c>
    </row>
    <row r="87" spans="1:4" ht="11.25" customHeight="1">
      <c r="A87" s="93">
        <v>18</v>
      </c>
      <c r="B87" s="99" t="str">
        <f>Dat_01!A146</f>
        <v>18/08/2019</v>
      </c>
      <c r="C87" s="105">
        <f>Dat_01!B146</f>
        <v>28806.734007999999</v>
      </c>
      <c r="D87" s="105">
        <f>Dat_01!D146</f>
        <v>604.3168604</v>
      </c>
    </row>
    <row r="88" spans="1:4" ht="11.25" customHeight="1">
      <c r="A88" s="93">
        <v>19</v>
      </c>
      <c r="B88" s="99" t="str">
        <f>Dat_01!A147</f>
        <v>19/08/2019</v>
      </c>
      <c r="C88" s="105">
        <f>Dat_01!B147</f>
        <v>34044.201999999997</v>
      </c>
      <c r="D88" s="105">
        <f>Dat_01!D147</f>
        <v>696.76916250399995</v>
      </c>
    </row>
    <row r="89" spans="1:4" ht="11.25" customHeight="1">
      <c r="A89" s="93">
        <v>20</v>
      </c>
      <c r="B89" s="99" t="str">
        <f>Dat_01!A148</f>
        <v>20/08/2019</v>
      </c>
      <c r="C89" s="105">
        <f>Dat_01!B148</f>
        <v>33543.118199999997</v>
      </c>
      <c r="D89" s="105">
        <f>Dat_01!D148</f>
        <v>697.75273739800002</v>
      </c>
    </row>
    <row r="90" spans="1:4" ht="11.25" customHeight="1">
      <c r="A90" s="93">
        <v>21</v>
      </c>
      <c r="B90" s="99" t="str">
        <f>Dat_01!A149</f>
        <v>21/08/2019</v>
      </c>
      <c r="C90" s="105">
        <f>Dat_01!B149</f>
        <v>33234.013599999998</v>
      </c>
      <c r="D90" s="105">
        <f>Dat_01!D149</f>
        <v>693.00349730400001</v>
      </c>
    </row>
    <row r="91" spans="1:4" ht="11.25" customHeight="1">
      <c r="A91" s="93">
        <v>22</v>
      </c>
      <c r="B91" s="99" t="str">
        <f>Dat_01!A150</f>
        <v>22/08/2019</v>
      </c>
      <c r="C91" s="105">
        <f>Dat_01!B150</f>
        <v>33608.826503999997</v>
      </c>
      <c r="D91" s="105">
        <f>Dat_01!D150</f>
        <v>696.29329170400001</v>
      </c>
    </row>
    <row r="92" spans="1:4" ht="11.25" customHeight="1">
      <c r="A92" s="93">
        <v>23</v>
      </c>
      <c r="B92" s="99" t="str">
        <f>Dat_01!A151</f>
        <v>23/08/2019</v>
      </c>
      <c r="C92" s="105">
        <f>Dat_01!B151</f>
        <v>33629.858999999997</v>
      </c>
      <c r="D92" s="105">
        <f>Dat_01!D151</f>
        <v>695.49975355200002</v>
      </c>
    </row>
    <row r="93" spans="1:4" ht="11.25" customHeight="1">
      <c r="A93" s="93">
        <v>24</v>
      </c>
      <c r="B93" s="99" t="str">
        <f>Dat_01!A152</f>
        <v>24/08/2019</v>
      </c>
      <c r="C93" s="105">
        <f>Dat_01!B152</f>
        <v>29790.623</v>
      </c>
      <c r="D93" s="105">
        <f>Dat_01!D152</f>
        <v>635.86217650399999</v>
      </c>
    </row>
    <row r="94" spans="1:4" ht="11.25" customHeight="1">
      <c r="A94" s="93">
        <v>25</v>
      </c>
      <c r="B94" s="99" t="str">
        <f>Dat_01!A153</f>
        <v>25/08/2019</v>
      </c>
      <c r="C94" s="105">
        <f>Dat_01!B153</f>
        <v>28546.472229999999</v>
      </c>
      <c r="D94" s="105">
        <f>Dat_01!D153</f>
        <v>593.24368291799999</v>
      </c>
    </row>
    <row r="95" spans="1:4" ht="11.25" customHeight="1">
      <c r="A95" s="93">
        <v>26</v>
      </c>
      <c r="B95" s="99" t="str">
        <f>Dat_01!A154</f>
        <v>26/08/2019</v>
      </c>
      <c r="C95" s="105">
        <f>Dat_01!B154</f>
        <v>34580.563000000002</v>
      </c>
      <c r="D95" s="105">
        <f>Dat_01!D154</f>
        <v>700.99251455199999</v>
      </c>
    </row>
    <row r="96" spans="1:4" ht="11.25" customHeight="1">
      <c r="A96" s="93">
        <v>27</v>
      </c>
      <c r="B96" s="99" t="str">
        <f>Dat_01!A155</f>
        <v>27/08/2019</v>
      </c>
      <c r="C96" s="105">
        <f>Dat_01!B155</f>
        <v>33726.805</v>
      </c>
      <c r="D96" s="105">
        <f>Dat_01!D155</f>
        <v>697.70411700800003</v>
      </c>
    </row>
    <row r="97" spans="1:9" ht="11.25" customHeight="1">
      <c r="A97" s="93">
        <v>28</v>
      </c>
      <c r="B97" s="99" t="str">
        <f>Dat_01!A156</f>
        <v>28/08/2019</v>
      </c>
      <c r="C97" s="105">
        <f>Dat_01!B156</f>
        <v>34448.934999999998</v>
      </c>
      <c r="D97" s="105">
        <f>Dat_01!D156</f>
        <v>708.69903351200003</v>
      </c>
    </row>
    <row r="98" spans="1:9" ht="11.25" customHeight="1">
      <c r="A98" s="93">
        <v>29</v>
      </c>
      <c r="B98" s="99" t="str">
        <f>Dat_01!A157</f>
        <v>29/08/2019</v>
      </c>
      <c r="C98" s="105">
        <f>Dat_01!B157</f>
        <v>35428.044999999998</v>
      </c>
      <c r="D98" s="105">
        <f>Dat_01!D157</f>
        <v>726.88738970400004</v>
      </c>
    </row>
    <row r="99" spans="1:9" ht="11.25" customHeight="1">
      <c r="A99" s="93">
        <v>30</v>
      </c>
      <c r="B99" s="99" t="str">
        <f>Dat_01!A158</f>
        <v>30/08/2019</v>
      </c>
      <c r="C99" s="105">
        <f>Dat_01!B158</f>
        <v>35797.612000000001</v>
      </c>
      <c r="D99" s="105">
        <f>Dat_01!D158</f>
        <v>731.14784581599997</v>
      </c>
    </row>
    <row r="100" spans="1:9" ht="11.25" customHeight="1">
      <c r="A100" s="93">
        <v>31</v>
      </c>
      <c r="B100" s="123" t="str">
        <f>Dat_01!A159</f>
        <v>31/08/2019</v>
      </c>
      <c r="C100" s="124">
        <f>Dat_01!B159</f>
        <v>30758.1682</v>
      </c>
      <c r="D100" s="124">
        <f>Dat_01!D159</f>
        <v>654.18311190400004</v>
      </c>
    </row>
    <row r="101" spans="1:9" ht="11.25" customHeight="1">
      <c r="A101" s="93"/>
      <c r="B101" s="101" t="s">
        <v>121</v>
      </c>
      <c r="C101" s="108">
        <f>MAX(C70:C100)</f>
        <v>36307.036999999997</v>
      </c>
      <c r="D101" s="108">
        <f>MAX(D70:D100)</f>
        <v>741.76341351200006</v>
      </c>
      <c r="E101" s="109">
        <v>758</v>
      </c>
      <c r="F101" s="122">
        <f>(D101/E101-1)*100</f>
        <v>-2.1420298796833714</v>
      </c>
    </row>
    <row r="103" spans="1:9" ht="11.25" customHeight="1">
      <c r="B103" s="94" t="s">
        <v>122</v>
      </c>
    </row>
    <row r="104" spans="1:9" ht="11.25" customHeight="1">
      <c r="B104" s="97"/>
      <c r="C104" s="110" t="s">
        <v>14</v>
      </c>
      <c r="D104" s="110" t="s">
        <v>13</v>
      </c>
      <c r="E104" s="110"/>
      <c r="F104" s="110" t="s">
        <v>12</v>
      </c>
      <c r="G104" s="97" t="s">
        <v>11</v>
      </c>
    </row>
    <row r="105" spans="1:9" ht="11.25" customHeight="1">
      <c r="B105" s="111" t="str">
        <f>Dat_01!A183</f>
        <v>Histórico</v>
      </c>
      <c r="C105" s="112">
        <f>Dat_01!D179</f>
        <v>41318</v>
      </c>
      <c r="D105" s="112">
        <f>Dat_01!B179</f>
        <v>45450</v>
      </c>
      <c r="E105" s="112"/>
      <c r="F105" s="113" t="str">
        <f>Dat_01!D183</f>
        <v>19 julio 2010 (13:26 h)</v>
      </c>
      <c r="G105" s="113" t="str">
        <f>Dat_01!E183</f>
        <v>17 diciembre 2007 (18:53 h)</v>
      </c>
    </row>
    <row r="106" spans="1:9" ht="11.25" customHeight="1">
      <c r="B106" s="111"/>
      <c r="C106" s="112"/>
      <c r="D106" s="112"/>
      <c r="E106" s="112"/>
      <c r="F106" s="113"/>
      <c r="G106" s="113"/>
    </row>
    <row r="107" spans="1:9" ht="11.25" customHeight="1">
      <c r="B107" s="111">
        <f>Dat_01!A185</f>
        <v>2018</v>
      </c>
      <c r="C107" s="112">
        <f>Dat_01!D173</f>
        <v>39996</v>
      </c>
      <c r="D107" s="112">
        <f>Dat_01!B173</f>
        <v>40947</v>
      </c>
      <c r="E107" s="112"/>
      <c r="F107" s="113" t="str">
        <f>Dat_01!D185</f>
        <v>3 agosto (13:45 h)</v>
      </c>
      <c r="G107" s="113" t="str">
        <f>Dat_01!E185</f>
        <v>8 febrero (20:24 h)</v>
      </c>
    </row>
    <row r="108" spans="1:9" ht="11.25" customHeight="1">
      <c r="B108" s="111">
        <f>Dat_01!A186</f>
        <v>2019</v>
      </c>
      <c r="C108" s="112">
        <f>Dat_01!D174</f>
        <v>40021</v>
      </c>
      <c r="D108" s="112">
        <f>Dat_01!B174</f>
        <v>40455</v>
      </c>
      <c r="E108" s="112"/>
      <c r="F108" s="113" t="str">
        <f>Dat_01!D186</f>
        <v>23 julio (13:25 h)</v>
      </c>
      <c r="G108" s="113" t="str">
        <f>Dat_01!E186</f>
        <v>22 enero (20:08 h)</v>
      </c>
    </row>
    <row r="109" spans="1:9" ht="11.25" customHeight="1">
      <c r="B109" s="114" t="str">
        <f>Dat_01!A187</f>
        <v>ago-19</v>
      </c>
      <c r="C109" s="115">
        <f>Dat_01!B166</f>
        <v>37573</v>
      </c>
      <c r="D109" s="115"/>
      <c r="E109" s="115"/>
      <c r="F109" s="116" t="str">
        <f>Dat_01!D187</f>
        <v>9 agosto (13:47 h)</v>
      </c>
      <c r="G109" s="116"/>
      <c r="H109" s="117">
        <v>37045</v>
      </c>
      <c r="I109" s="122">
        <f>(C109/H109-1)*100</f>
        <v>1.4252935618841889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8" t="s">
        <v>4</v>
      </c>
      <c r="D112" s="118" t="s">
        <v>0</v>
      </c>
      <c r="E112" s="118" t="s">
        <v>22</v>
      </c>
      <c r="F112" s="118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A</v>
      </c>
      <c r="B113" s="99" t="str">
        <f>Dat_01!A33</f>
        <v>Agosto 2018</v>
      </c>
      <c r="C113" s="100">
        <f>Dat_01!C33*100</f>
        <v>0.98899999999999999</v>
      </c>
      <c r="D113" s="100">
        <f>Dat_01!D33*100</f>
        <v>-1.476</v>
      </c>
      <c r="E113" s="100">
        <f>Dat_01!E33*100</f>
        <v>0.71699999999999997</v>
      </c>
      <c r="F113" s="100">
        <f>Dat_01!F33*100</f>
        <v>1.748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S</v>
      </c>
      <c r="B114" s="99" t="str">
        <f>Dat_01!A34</f>
        <v>Septiembre 2018</v>
      </c>
      <c r="C114" s="100">
        <f>Dat_01!C34*100</f>
        <v>2.9649999999999999</v>
      </c>
      <c r="D114" s="100">
        <f>Dat_01!D34*100</f>
        <v>-1.83</v>
      </c>
      <c r="E114" s="100">
        <f>Dat_01!E34*100</f>
        <v>1.794</v>
      </c>
      <c r="F114" s="100">
        <f>Dat_01!F34*100</f>
        <v>3.0009999999999999</v>
      </c>
    </row>
    <row r="115" spans="1:6" ht="11.25" customHeight="1">
      <c r="A115" s="104" t="str">
        <f t="shared" si="1"/>
        <v>O</v>
      </c>
      <c r="B115" s="99" t="str">
        <f>Dat_01!A35</f>
        <v>Octubre 2018</v>
      </c>
      <c r="C115" s="100">
        <f>Dat_01!C35*100</f>
        <v>0.67</v>
      </c>
      <c r="D115" s="100">
        <f>Dat_01!D35*100</f>
        <v>0.87500000000000011</v>
      </c>
      <c r="E115" s="100">
        <f>Dat_01!E35*100</f>
        <v>-0.217</v>
      </c>
      <c r="F115" s="100">
        <f>Dat_01!F35*100</f>
        <v>1.2E-2</v>
      </c>
    </row>
    <row r="116" spans="1:6" ht="11.25" customHeight="1">
      <c r="A116" s="104" t="str">
        <f t="shared" si="1"/>
        <v>N</v>
      </c>
      <c r="B116" s="99" t="str">
        <f>Dat_01!A36</f>
        <v>Noviembre 2018</v>
      </c>
      <c r="C116" s="100">
        <f>Dat_01!C36*100</f>
        <v>0.06</v>
      </c>
      <c r="D116" s="100">
        <f>Dat_01!D36*100</f>
        <v>-0.44900000000000001</v>
      </c>
      <c r="E116" s="100">
        <f>Dat_01!E36*100</f>
        <v>1.232</v>
      </c>
      <c r="F116" s="100">
        <f>Dat_01!F36*100</f>
        <v>-0.72300000000000009</v>
      </c>
    </row>
    <row r="117" spans="1:6" ht="11.25" customHeight="1">
      <c r="A117" s="104" t="str">
        <f t="shared" si="1"/>
        <v>D</v>
      </c>
      <c r="B117" s="99" t="str">
        <f>Dat_01!A37</f>
        <v>Diciembre 2018</v>
      </c>
      <c r="C117" s="100">
        <f>Dat_01!C37*100</f>
        <v>-4.4159999999999995</v>
      </c>
      <c r="D117" s="100">
        <f>Dat_01!D37*100</f>
        <v>2.0650000000000004</v>
      </c>
      <c r="E117" s="100">
        <f>Dat_01!E37*100</f>
        <v>-1.524</v>
      </c>
      <c r="F117" s="100">
        <f>Dat_01!F37*100</f>
        <v>-4.9570000000000007</v>
      </c>
    </row>
    <row r="118" spans="1:6" ht="11.25" customHeight="1">
      <c r="A118" s="104" t="str">
        <f t="shared" si="1"/>
        <v>E</v>
      </c>
      <c r="B118" s="99" t="str">
        <f>Dat_01!A38</f>
        <v>Enero 2019</v>
      </c>
      <c r="C118" s="100">
        <f>Dat_01!C38*100</f>
        <v>3.0990000000000002</v>
      </c>
      <c r="D118" s="100">
        <f>Dat_01!D38*100</f>
        <v>0.61399999999999999</v>
      </c>
      <c r="E118" s="100">
        <f>Dat_01!E38*100</f>
        <v>1.851</v>
      </c>
      <c r="F118" s="100">
        <f>Dat_01!F38*100</f>
        <v>0.63400000000000001</v>
      </c>
    </row>
    <row r="119" spans="1:6" ht="11.25" customHeight="1">
      <c r="A119" s="104" t="str">
        <f t="shared" si="1"/>
        <v>F</v>
      </c>
      <c r="B119" s="99" t="str">
        <f>Dat_01!A39</f>
        <v>Febrero 2019</v>
      </c>
      <c r="C119" s="100">
        <f>Dat_01!C39*100</f>
        <v>-5.2789999999999999</v>
      </c>
      <c r="D119" s="100">
        <f>Dat_01!D39*100</f>
        <v>0.32299999999999995</v>
      </c>
      <c r="E119" s="100">
        <f>Dat_01!E39*100</f>
        <v>-3.4840000000000004</v>
      </c>
      <c r="F119" s="100">
        <f>Dat_01!F39*100</f>
        <v>-2.1179999999999999</v>
      </c>
    </row>
    <row r="120" spans="1:6" ht="11.25" customHeight="1">
      <c r="A120" s="104" t="str">
        <f t="shared" si="1"/>
        <v>M</v>
      </c>
      <c r="B120" s="99" t="str">
        <f>Dat_01!A40</f>
        <v>Marzo 2019</v>
      </c>
      <c r="C120" s="100">
        <f>Dat_01!C40*100</f>
        <v>-6.1559999999999997</v>
      </c>
      <c r="D120" s="100">
        <f>Dat_01!D40*100</f>
        <v>1.554</v>
      </c>
      <c r="E120" s="100">
        <f>Dat_01!E40*100</f>
        <v>-2.9460000000000002</v>
      </c>
      <c r="F120" s="100">
        <f>Dat_01!F40*100</f>
        <v>-4.7640000000000002</v>
      </c>
    </row>
    <row r="121" spans="1:6" ht="11.25" customHeight="1">
      <c r="A121" s="104" t="str">
        <f t="shared" si="1"/>
        <v>A</v>
      </c>
      <c r="B121" s="99" t="str">
        <f>Dat_01!A41</f>
        <v>Abril 2019</v>
      </c>
      <c r="C121" s="100">
        <f>Dat_01!C41*100</f>
        <v>-2.0920000000000001</v>
      </c>
      <c r="D121" s="100">
        <f>Dat_01!D41*100</f>
        <v>-0.27799999999999997</v>
      </c>
      <c r="E121" s="100">
        <f>Dat_01!E41*100</f>
        <v>-7.3999999999999996E-2</v>
      </c>
      <c r="F121" s="100">
        <f>Dat_01!F41*100</f>
        <v>-1.7399999999999998</v>
      </c>
    </row>
    <row r="122" spans="1:6" ht="11.25" customHeight="1">
      <c r="A122" s="104" t="str">
        <f t="shared" si="1"/>
        <v>M</v>
      </c>
      <c r="B122" s="99" t="str">
        <f>Dat_01!A42</f>
        <v>Mayo 2019</v>
      </c>
      <c r="C122" s="100">
        <f>Dat_01!C42*100</f>
        <v>-0.84699999999999998</v>
      </c>
      <c r="D122" s="100">
        <f>Dat_01!D42*100</f>
        <v>0.8670000000000001</v>
      </c>
      <c r="E122" s="100">
        <f>Dat_01!E42*100</f>
        <v>0.90200000000000002</v>
      </c>
      <c r="F122" s="100">
        <f>Dat_01!F42*100</f>
        <v>-2.6160000000000001</v>
      </c>
    </row>
    <row r="123" spans="1:6" ht="11.25" customHeight="1">
      <c r="A123" s="104" t="str">
        <f t="shared" si="1"/>
        <v>J</v>
      </c>
      <c r="B123" s="99" t="str">
        <f>Dat_01!A43</f>
        <v>Junio 2019</v>
      </c>
      <c r="C123" s="100">
        <f>Dat_01!C43*100</f>
        <v>-1.8450000000000002</v>
      </c>
      <c r="D123" s="100">
        <f>Dat_01!D43*100</f>
        <v>-0.187</v>
      </c>
      <c r="E123" s="100">
        <f>Dat_01!E43*100</f>
        <v>1.5820000000000001</v>
      </c>
      <c r="F123" s="100">
        <f>Dat_01!F43*100</f>
        <v>-3.2399999999999998</v>
      </c>
    </row>
    <row r="124" spans="1:6" ht="11.25" customHeight="1">
      <c r="A124" s="104" t="str">
        <f t="shared" si="1"/>
        <v>J</v>
      </c>
      <c r="B124" s="99" t="str">
        <f>Dat_01!A44</f>
        <v>Julio 2019</v>
      </c>
      <c r="C124" s="100">
        <f>Dat_01!C44*100</f>
        <v>2.1749999999999998</v>
      </c>
      <c r="D124" s="100">
        <f>Dat_01!D44*100</f>
        <v>2.9380000000000002</v>
      </c>
      <c r="E124" s="100">
        <f>Dat_01!E44*100</f>
        <v>2.9359999999999999</v>
      </c>
      <c r="F124" s="100">
        <f>Dat_01!F44*100</f>
        <v>-3.6990000000000003</v>
      </c>
    </row>
    <row r="125" spans="1:6" ht="11.25" customHeight="1">
      <c r="A125" s="104" t="str">
        <f t="shared" si="1"/>
        <v>A</v>
      </c>
      <c r="B125" s="106" t="str">
        <f>Dat_01!A45</f>
        <v>Agosto 2019</v>
      </c>
      <c r="C125" s="100">
        <f>Dat_01!C45*100</f>
        <v>-3.8440000000000003</v>
      </c>
      <c r="D125" s="100">
        <f>Dat_01!D45*100</f>
        <v>0.246</v>
      </c>
      <c r="E125" s="119">
        <f>Dat_01!E45*100</f>
        <v>1.036</v>
      </c>
      <c r="F125" s="119">
        <f>Dat_01!F45*100</f>
        <v>-5.1260000000000003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topLeftCell="A100" workbookViewId="0">
      <selection activeCell="E166" sqref="E166"/>
    </sheetView>
  </sheetViews>
  <sheetFormatPr baseColWidth="10" defaultColWidth="11.42578125" defaultRowHeight="14.25"/>
  <cols>
    <col min="1" max="1" width="17.5703125" style="49" customWidth="1"/>
    <col min="2" max="2" width="23.140625" style="49" customWidth="1"/>
    <col min="3" max="3" width="25.28515625" style="49" bestFit="1" customWidth="1"/>
    <col min="4" max="4" width="22.85546875" style="49" bestFit="1" customWidth="1"/>
    <col min="5" max="10" width="14.7109375" style="49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53</v>
      </c>
      <c r="B1" s="60" t="s">
        <v>88</v>
      </c>
    </row>
    <row r="2" spans="1:10">
      <c r="A2" s="53" t="s">
        <v>152</v>
      </c>
      <c r="B2" s="53" t="s">
        <v>164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agosto</v>
      </c>
    </row>
    <row r="4" spans="1:10">
      <c r="A4" s="51" t="s">
        <v>53</v>
      </c>
      <c r="B4" s="141" t="s">
        <v>152</v>
      </c>
      <c r="C4" s="142"/>
      <c r="D4" s="142"/>
      <c r="E4" s="142"/>
      <c r="F4" s="142"/>
      <c r="G4" s="142"/>
      <c r="H4" s="142"/>
      <c r="I4" s="142"/>
      <c r="J4" s="142"/>
    </row>
    <row r="5" spans="1:10">
      <c r="A5" s="51" t="s">
        <v>54</v>
      </c>
      <c r="B5" s="143" t="s">
        <v>46</v>
      </c>
      <c r="C5" s="144"/>
      <c r="D5" s="144"/>
      <c r="E5" s="144"/>
      <c r="F5" s="144"/>
      <c r="G5" s="144"/>
      <c r="H5" s="144"/>
      <c r="I5" s="144"/>
      <c r="J5" s="144"/>
    </row>
    <row r="6" spans="1:10">
      <c r="A6" s="51" t="s">
        <v>55</v>
      </c>
      <c r="B6" s="59" t="s">
        <v>47</v>
      </c>
      <c r="C6" s="59" t="s">
        <v>146</v>
      </c>
      <c r="D6" s="59" t="s">
        <v>48</v>
      </c>
      <c r="E6" s="59" t="s">
        <v>49</v>
      </c>
      <c r="F6" s="59" t="s">
        <v>147</v>
      </c>
      <c r="G6" s="59" t="s">
        <v>50</v>
      </c>
      <c r="H6" s="59" t="s">
        <v>51</v>
      </c>
      <c r="I6" s="59" t="s">
        <v>148</v>
      </c>
      <c r="J6" s="59" t="s">
        <v>52</v>
      </c>
    </row>
    <row r="7" spans="1:10">
      <c r="A7" s="51" t="s">
        <v>56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32</v>
      </c>
      <c r="B8" s="86">
        <v>1254281.4118280001</v>
      </c>
      <c r="C8" s="86">
        <v>2105289.0428920002</v>
      </c>
      <c r="D8" s="66">
        <v>-0.40422365469999999</v>
      </c>
      <c r="E8" s="86">
        <v>15059552.401308</v>
      </c>
      <c r="F8" s="86">
        <v>26076788.403324001</v>
      </c>
      <c r="G8" s="66">
        <v>-0.42249205810000001</v>
      </c>
      <c r="H8" s="86">
        <v>23095145.638856001</v>
      </c>
      <c r="I8" s="86">
        <v>30080732.113965999</v>
      </c>
      <c r="J8" s="66">
        <v>-0.2322279408</v>
      </c>
    </row>
    <row r="9" spans="1:10">
      <c r="A9" s="53" t="s">
        <v>33</v>
      </c>
      <c r="B9" s="86">
        <v>70640.000060000006</v>
      </c>
      <c r="C9" s="86">
        <v>59999.602107999999</v>
      </c>
      <c r="D9" s="66">
        <v>0.1773411419</v>
      </c>
      <c r="E9" s="86">
        <v>932206.95524399995</v>
      </c>
      <c r="F9" s="86">
        <v>1476770.6746759999</v>
      </c>
      <c r="G9" s="66">
        <v>-0.36875306959999998</v>
      </c>
      <c r="H9" s="86">
        <v>1464797.8366960001</v>
      </c>
      <c r="I9" s="86">
        <v>2260740.8690340002</v>
      </c>
      <c r="J9" s="66">
        <v>-0.35207176690000003</v>
      </c>
    </row>
    <row r="10" spans="1:10">
      <c r="A10" s="53" t="s">
        <v>34</v>
      </c>
      <c r="B10" s="86">
        <v>5068144.3870000001</v>
      </c>
      <c r="C10" s="86">
        <v>5135724.8909999998</v>
      </c>
      <c r="D10" s="66">
        <v>-1.3158902700000001E-2</v>
      </c>
      <c r="E10" s="86">
        <v>38520635.223999999</v>
      </c>
      <c r="F10" s="86">
        <v>34917166.582999997</v>
      </c>
      <c r="G10" s="66">
        <v>0.1032004883</v>
      </c>
      <c r="H10" s="86">
        <v>56801086.071000002</v>
      </c>
      <c r="I10" s="86">
        <v>52581746.582999997</v>
      </c>
      <c r="J10" s="66">
        <v>8.0243425899999998E-2</v>
      </c>
    </row>
    <row r="11" spans="1:10">
      <c r="A11" s="53" t="s">
        <v>35</v>
      </c>
      <c r="B11" s="86">
        <v>341395.58</v>
      </c>
      <c r="C11" s="86">
        <v>3495862.9920000001</v>
      </c>
      <c r="D11" s="66">
        <v>-0.90234297490000004</v>
      </c>
      <c r="E11" s="86">
        <v>8632279.841</v>
      </c>
      <c r="F11" s="86">
        <v>20691394.754999999</v>
      </c>
      <c r="G11" s="66">
        <v>-0.58280821839999997</v>
      </c>
      <c r="H11" s="86">
        <v>22821969.487</v>
      </c>
      <c r="I11" s="86">
        <v>36206690.814999998</v>
      </c>
      <c r="J11" s="66">
        <v>-0.36967535629999998</v>
      </c>
    </row>
    <row r="12" spans="1:10">
      <c r="A12" s="53" t="s">
        <v>36</v>
      </c>
      <c r="B12" s="86">
        <v>-1E-3</v>
      </c>
      <c r="C12" s="86">
        <v>-1E-3</v>
      </c>
      <c r="D12" s="66">
        <v>0</v>
      </c>
      <c r="E12" s="86">
        <v>-1E-3</v>
      </c>
      <c r="F12" s="86">
        <v>-1E-3</v>
      </c>
      <c r="G12" s="66">
        <v>0</v>
      </c>
      <c r="H12" s="86">
        <v>-1E-3</v>
      </c>
      <c r="I12" s="86">
        <v>-1E-3</v>
      </c>
      <c r="J12" s="66">
        <v>0</v>
      </c>
    </row>
    <row r="13" spans="1:10">
      <c r="A13" s="53" t="s">
        <v>37</v>
      </c>
      <c r="B13" s="86">
        <v>7016576.0020000003</v>
      </c>
      <c r="C13" s="86">
        <v>2663006.1409999998</v>
      </c>
      <c r="D13" s="66">
        <v>1.6348328282</v>
      </c>
      <c r="E13" s="86">
        <v>33472682.719999999</v>
      </c>
      <c r="F13" s="86">
        <v>15694895.936000001</v>
      </c>
      <c r="G13" s="66">
        <v>1.1327113513</v>
      </c>
      <c r="H13" s="86">
        <v>44180710.129000001</v>
      </c>
      <c r="I13" s="86">
        <v>30316051.261999998</v>
      </c>
      <c r="J13" s="66">
        <v>0.45733722859999998</v>
      </c>
    </row>
    <row r="14" spans="1:10">
      <c r="A14" s="53" t="s">
        <v>38</v>
      </c>
      <c r="B14" s="86">
        <v>2731643.4640000002</v>
      </c>
      <c r="C14" s="86">
        <v>3067411.6529999999</v>
      </c>
      <c r="D14" s="66">
        <v>-0.109463035</v>
      </c>
      <c r="E14" s="86">
        <v>32841887.202</v>
      </c>
      <c r="F14" s="86">
        <v>33405052.16</v>
      </c>
      <c r="G14" s="66">
        <v>-1.6858676199999999E-2</v>
      </c>
      <c r="H14" s="86">
        <v>48391225.189999998</v>
      </c>
      <c r="I14" s="86">
        <v>49119898.486000001</v>
      </c>
      <c r="J14" s="66">
        <v>-1.48345847E-2</v>
      </c>
    </row>
    <row r="15" spans="1:10">
      <c r="A15" s="53" t="s">
        <v>39</v>
      </c>
      <c r="B15" s="86">
        <v>963709.09699999995</v>
      </c>
      <c r="C15" s="86">
        <v>808188.66299999994</v>
      </c>
      <c r="D15" s="66">
        <v>0.1924308532</v>
      </c>
      <c r="E15" s="86">
        <v>6223040.6390000004</v>
      </c>
      <c r="F15" s="86">
        <v>5388439.2230000002</v>
      </c>
      <c r="G15" s="66">
        <v>0.15488741389999999</v>
      </c>
      <c r="H15" s="86">
        <v>8212419.5930000003</v>
      </c>
      <c r="I15" s="86">
        <v>7709681.4579999996</v>
      </c>
      <c r="J15" s="66">
        <v>6.5208677899999998E-2</v>
      </c>
    </row>
    <row r="16" spans="1:10">
      <c r="A16" s="53" t="s">
        <v>40</v>
      </c>
      <c r="B16" s="86">
        <v>745498.77099999995</v>
      </c>
      <c r="C16" s="86">
        <v>688557.99699999997</v>
      </c>
      <c r="D16" s="66">
        <v>8.2695683199999995E-2</v>
      </c>
      <c r="E16" s="86">
        <v>4269705.7489999998</v>
      </c>
      <c r="F16" s="86">
        <v>3478045.267</v>
      </c>
      <c r="G16" s="66">
        <v>0.2276164976</v>
      </c>
      <c r="H16" s="86">
        <v>5215987.1560000004</v>
      </c>
      <c r="I16" s="86">
        <v>4836828.7949999999</v>
      </c>
      <c r="J16" s="66">
        <v>7.8389866000000002E-2</v>
      </c>
    </row>
    <row r="17" spans="1:14">
      <c r="A17" s="53" t="s">
        <v>41</v>
      </c>
      <c r="B17" s="86">
        <v>320371.67300000001</v>
      </c>
      <c r="C17" s="86">
        <v>316533.57699999999</v>
      </c>
      <c r="D17" s="66">
        <v>1.2125399300000001E-2</v>
      </c>
      <c r="E17" s="86">
        <v>2385198.7850000001</v>
      </c>
      <c r="F17" s="86">
        <v>2338861.7400000002</v>
      </c>
      <c r="G17" s="66">
        <v>1.98117932E-2</v>
      </c>
      <c r="H17" s="86">
        <v>3593107.0959999999</v>
      </c>
      <c r="I17" s="86">
        <v>3575175.1129999999</v>
      </c>
      <c r="J17" s="66">
        <v>5.0156936000000001E-3</v>
      </c>
    </row>
    <row r="18" spans="1:14">
      <c r="A18" s="53" t="s">
        <v>42</v>
      </c>
      <c r="B18" s="86">
        <v>2348015.639</v>
      </c>
      <c r="C18" s="86">
        <v>2361294.7889999999</v>
      </c>
      <c r="D18" s="66">
        <v>-5.6236730999999996E-3</v>
      </c>
      <c r="E18" s="86">
        <v>19907346.991999999</v>
      </c>
      <c r="F18" s="86">
        <v>19041252.916999999</v>
      </c>
      <c r="G18" s="66">
        <v>4.5485141100000001E-2</v>
      </c>
      <c r="H18" s="86">
        <v>29837689.958000001</v>
      </c>
      <c r="I18" s="86">
        <v>28637987.151000001</v>
      </c>
      <c r="J18" s="66">
        <v>4.1892008699999997E-2</v>
      </c>
    </row>
    <row r="19" spans="1:14">
      <c r="A19" s="53" t="s">
        <v>44</v>
      </c>
      <c r="B19" s="86">
        <v>66150.597999999998</v>
      </c>
      <c r="C19" s="86">
        <v>65755.174499999994</v>
      </c>
      <c r="D19" s="66">
        <v>6.0135724000000002E-3</v>
      </c>
      <c r="E19" s="86">
        <v>487765.30650000001</v>
      </c>
      <c r="F19" s="86">
        <v>470017.85550000001</v>
      </c>
      <c r="G19" s="66">
        <v>3.7759099599999998E-2</v>
      </c>
      <c r="H19" s="86">
        <v>750718.11250000005</v>
      </c>
      <c r="I19" s="86">
        <v>735106.21699999995</v>
      </c>
      <c r="J19" s="66">
        <v>2.1237605E-2</v>
      </c>
    </row>
    <row r="20" spans="1:14">
      <c r="A20" s="53" t="s">
        <v>43</v>
      </c>
      <c r="B20" s="86">
        <v>182311.13699999999</v>
      </c>
      <c r="C20" s="86">
        <v>194658.5925</v>
      </c>
      <c r="D20" s="66">
        <v>-6.3431340700000005E-2</v>
      </c>
      <c r="E20" s="86">
        <v>1408663.6025</v>
      </c>
      <c r="F20" s="86">
        <v>1520482.4545</v>
      </c>
      <c r="G20" s="66">
        <v>-7.3541691800000003E-2</v>
      </c>
      <c r="H20" s="86">
        <v>2182039.3505000002</v>
      </c>
      <c r="I20" s="86">
        <v>2387262.2089999998</v>
      </c>
      <c r="J20" s="66">
        <v>-8.5965780300000003E-2</v>
      </c>
    </row>
    <row r="21" spans="1:14">
      <c r="A21" s="67" t="s">
        <v>94</v>
      </c>
      <c r="B21" s="87">
        <v>21108737.758887999</v>
      </c>
      <c r="C21" s="87">
        <v>20962283.114</v>
      </c>
      <c r="D21" s="68">
        <v>6.9865789000000001E-3</v>
      </c>
      <c r="E21" s="87">
        <v>164140965.41655201</v>
      </c>
      <c r="F21" s="87">
        <v>164499167.96799999</v>
      </c>
      <c r="G21" s="68">
        <v>-2.1775341000000001E-3</v>
      </c>
      <c r="H21" s="87">
        <v>246546895.61755201</v>
      </c>
      <c r="I21" s="87">
        <v>248447901.07100001</v>
      </c>
      <c r="J21" s="68">
        <v>-7.6515254999999999E-3</v>
      </c>
    </row>
    <row r="22" spans="1:14">
      <c r="A22" s="53" t="s">
        <v>95</v>
      </c>
      <c r="B22" s="86">
        <v>-132525.359</v>
      </c>
      <c r="C22" s="86">
        <v>-68842.044160000005</v>
      </c>
      <c r="D22" s="66">
        <v>0.92506426289999999</v>
      </c>
      <c r="E22" s="86">
        <v>-1629524.3901780001</v>
      </c>
      <c r="F22" s="86">
        <v>-2362529.167781</v>
      </c>
      <c r="G22" s="66">
        <v>-0.31026274199999998</v>
      </c>
      <c r="H22" s="86">
        <v>-2465427.6013699998</v>
      </c>
      <c r="I22" s="86">
        <v>-3574634.7117809998</v>
      </c>
      <c r="J22" s="66">
        <v>-0.31029942910000002</v>
      </c>
    </row>
    <row r="23" spans="1:14">
      <c r="A23" s="53" t="s">
        <v>45</v>
      </c>
      <c r="B23" s="86">
        <v>-185769.76199999999</v>
      </c>
      <c r="C23" s="86">
        <v>-153133.58900000001</v>
      </c>
      <c r="D23" s="66">
        <v>0.2131222367</v>
      </c>
      <c r="E23" s="86">
        <v>-1192966.574</v>
      </c>
      <c r="F23" s="86">
        <v>-855775.54099999997</v>
      </c>
      <c r="G23" s="66">
        <v>0.39401807700000002</v>
      </c>
      <c r="H23" s="86">
        <v>-1570549.175</v>
      </c>
      <c r="I23" s="86">
        <v>-1227095.264</v>
      </c>
      <c r="J23" s="66">
        <v>0.27989180720000001</v>
      </c>
    </row>
    <row r="24" spans="1:14">
      <c r="A24" s="53" t="s">
        <v>96</v>
      </c>
      <c r="B24" s="86">
        <v>348801.69900000002</v>
      </c>
      <c r="C24" s="86">
        <v>1244022.075</v>
      </c>
      <c r="D24" s="66">
        <v>-0.71961775760000002</v>
      </c>
      <c r="E24" s="86">
        <v>6032005.7120000003</v>
      </c>
      <c r="F24" s="86">
        <v>9176452.1530000009</v>
      </c>
      <c r="G24" s="66">
        <v>-0.3426647236</v>
      </c>
      <c r="H24" s="86">
        <v>7957864.7050000001</v>
      </c>
      <c r="I24" s="86">
        <v>10162598.119000001</v>
      </c>
      <c r="J24" s="66">
        <v>-0.21694584280000001</v>
      </c>
    </row>
    <row r="25" spans="1:14">
      <c r="A25" s="67" t="s">
        <v>97</v>
      </c>
      <c r="B25" s="87">
        <v>21139244.336888</v>
      </c>
      <c r="C25" s="87">
        <v>21984329.555840001</v>
      </c>
      <c r="D25" s="68">
        <v>-3.8440345299999998E-2</v>
      </c>
      <c r="E25" s="87">
        <v>167350480.16437399</v>
      </c>
      <c r="F25" s="87">
        <v>170457315.41221899</v>
      </c>
      <c r="G25" s="68">
        <v>-1.8226470599999999E-2</v>
      </c>
      <c r="H25" s="87">
        <v>250468783.54618201</v>
      </c>
      <c r="I25" s="87">
        <v>253808769.214219</v>
      </c>
      <c r="J25" s="68">
        <v>-1.31594573E-2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6"/>
      <c r="B30" s="126" t="s">
        <v>54</v>
      </c>
      <c r="C30" s="146" t="s">
        <v>46</v>
      </c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</row>
    <row r="31" spans="1:14">
      <c r="A31" s="126"/>
      <c r="B31" s="126" t="s">
        <v>55</v>
      </c>
      <c r="C31" s="133" t="s">
        <v>134</v>
      </c>
      <c r="D31" s="133" t="s">
        <v>135</v>
      </c>
      <c r="E31" s="133" t="s">
        <v>136</v>
      </c>
      <c r="F31" s="133" t="s">
        <v>137</v>
      </c>
      <c r="G31" s="133" t="s">
        <v>138</v>
      </c>
      <c r="H31" s="133" t="s">
        <v>139</v>
      </c>
      <c r="I31" s="133" t="s">
        <v>140</v>
      </c>
      <c r="J31" s="133" t="s">
        <v>141</v>
      </c>
      <c r="K31" s="133" t="s">
        <v>142</v>
      </c>
      <c r="L31" s="133" t="s">
        <v>143</v>
      </c>
      <c r="M31" s="133" t="s">
        <v>144</v>
      </c>
      <c r="N31" s="133" t="s">
        <v>145</v>
      </c>
    </row>
    <row r="32" spans="1:14">
      <c r="A32" s="126" t="s">
        <v>53</v>
      </c>
      <c r="B32" s="126" t="s">
        <v>61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</row>
    <row r="33" spans="1:15">
      <c r="A33" s="128" t="s">
        <v>93</v>
      </c>
      <c r="B33" s="128" t="s">
        <v>153</v>
      </c>
      <c r="C33" s="134">
        <v>9.8899999999999995E-3</v>
      </c>
      <c r="D33" s="134">
        <v>-1.4760000000000001E-2</v>
      </c>
      <c r="E33" s="134">
        <v>7.1700000000000002E-3</v>
      </c>
      <c r="F33" s="134">
        <v>1.7479999999999999E-2</v>
      </c>
      <c r="G33" s="134">
        <v>7.7000000000000002E-3</v>
      </c>
      <c r="H33" s="134">
        <v>-2.98E-3</v>
      </c>
      <c r="I33" s="134">
        <v>1.14E-3</v>
      </c>
      <c r="J33" s="134">
        <v>9.5399999999999999E-3</v>
      </c>
      <c r="K33" s="134">
        <v>8.3400000000000002E-3</v>
      </c>
      <c r="L33" s="134">
        <v>-3.29E-3</v>
      </c>
      <c r="M33" s="134">
        <v>-7.1000000000000002E-4</v>
      </c>
      <c r="N33" s="134">
        <v>1.234E-2</v>
      </c>
      <c r="O33" s="65" t="str">
        <f t="shared" ref="O33:O45" si="0">MID(UPPER(TEXT(A33,"mmm")),1,1)</f>
        <v>A</v>
      </c>
    </row>
    <row r="34" spans="1:15">
      <c r="A34" s="128" t="s">
        <v>100</v>
      </c>
      <c r="B34" s="128" t="s">
        <v>154</v>
      </c>
      <c r="C34" s="134">
        <v>2.9649999999999999E-2</v>
      </c>
      <c r="D34" s="134">
        <v>-1.83E-2</v>
      </c>
      <c r="E34" s="134">
        <v>1.7940000000000001E-2</v>
      </c>
      <c r="F34" s="134">
        <v>3.0009999999999998E-2</v>
      </c>
      <c r="G34" s="134">
        <v>1.004E-2</v>
      </c>
      <c r="H34" s="134">
        <v>-4.5500000000000002E-3</v>
      </c>
      <c r="I34" s="134">
        <v>2.9299999999999999E-3</v>
      </c>
      <c r="J34" s="134">
        <v>1.166E-2</v>
      </c>
      <c r="K34" s="134">
        <v>1.338E-2</v>
      </c>
      <c r="L34" s="134">
        <v>-4.2700000000000004E-3</v>
      </c>
      <c r="M34" s="134">
        <v>1.5900000000000001E-3</v>
      </c>
      <c r="N34" s="134">
        <v>1.6060000000000001E-2</v>
      </c>
      <c r="O34" s="65" t="str">
        <f t="shared" si="0"/>
        <v>S</v>
      </c>
    </row>
    <row r="35" spans="1:15">
      <c r="A35" s="128" t="s">
        <v>123</v>
      </c>
      <c r="B35" s="128" t="s">
        <v>155</v>
      </c>
      <c r="C35" s="134">
        <v>6.7000000000000002E-3</v>
      </c>
      <c r="D35" s="134">
        <v>8.7500000000000008E-3</v>
      </c>
      <c r="E35" s="134">
        <v>-2.1700000000000001E-3</v>
      </c>
      <c r="F35" s="134">
        <v>1.2E-4</v>
      </c>
      <c r="G35" s="134">
        <v>9.7099999999999999E-3</v>
      </c>
      <c r="H35" s="134">
        <v>-3.2799999999999999E-3</v>
      </c>
      <c r="I35" s="134">
        <v>2.4199999999999998E-3</v>
      </c>
      <c r="J35" s="134">
        <v>1.057E-2</v>
      </c>
      <c r="K35" s="134">
        <v>1.2529999999999999E-2</v>
      </c>
      <c r="L35" s="134">
        <v>-3.7200000000000002E-3</v>
      </c>
      <c r="M35" s="134">
        <v>4.4999999999999999E-4</v>
      </c>
      <c r="N35" s="134">
        <v>1.5800000000000002E-2</v>
      </c>
      <c r="O35" s="65" t="str">
        <f t="shared" si="0"/>
        <v>O</v>
      </c>
    </row>
    <row r="36" spans="1:15">
      <c r="A36" s="128" t="s">
        <v>124</v>
      </c>
      <c r="B36" s="128" t="s">
        <v>156</v>
      </c>
      <c r="C36" s="134">
        <v>5.9999999999999995E-4</v>
      </c>
      <c r="D36" s="134">
        <v>-4.4900000000000001E-3</v>
      </c>
      <c r="E36" s="134">
        <v>1.2319999999999999E-2</v>
      </c>
      <c r="F36" s="134">
        <v>-7.2300000000000003E-3</v>
      </c>
      <c r="G36" s="134">
        <v>8.8900000000000003E-3</v>
      </c>
      <c r="H36" s="134">
        <v>-3.3999999999999998E-3</v>
      </c>
      <c r="I36" s="134">
        <v>3.3600000000000001E-3</v>
      </c>
      <c r="J36" s="134">
        <v>8.9300000000000004E-3</v>
      </c>
      <c r="K36" s="134">
        <v>1.1520000000000001E-2</v>
      </c>
      <c r="L36" s="134">
        <v>-4.3699999999999998E-3</v>
      </c>
      <c r="M36" s="134">
        <v>3.1900000000000001E-3</v>
      </c>
      <c r="N36" s="134">
        <v>1.2699999999999999E-2</v>
      </c>
      <c r="O36" s="65" t="str">
        <f t="shared" si="0"/>
        <v>N</v>
      </c>
    </row>
    <row r="37" spans="1:15">
      <c r="A37" s="128" t="s">
        <v>125</v>
      </c>
      <c r="B37" s="128" t="s">
        <v>157</v>
      </c>
      <c r="C37" s="134">
        <v>-4.4159999999999998E-2</v>
      </c>
      <c r="D37" s="134">
        <v>2.0650000000000002E-2</v>
      </c>
      <c r="E37" s="134">
        <v>-1.524E-2</v>
      </c>
      <c r="F37" s="134">
        <v>-4.9570000000000003E-2</v>
      </c>
      <c r="G37" s="134">
        <v>4.2300000000000003E-3</v>
      </c>
      <c r="H37" s="134">
        <v>-1.06E-3</v>
      </c>
      <c r="I37" s="134">
        <v>1.65E-3</v>
      </c>
      <c r="J37" s="134">
        <v>3.64E-3</v>
      </c>
      <c r="K37" s="134">
        <v>4.2300000000000003E-3</v>
      </c>
      <c r="L37" s="134">
        <v>-1.06E-3</v>
      </c>
      <c r="M37" s="134">
        <v>1.65E-3</v>
      </c>
      <c r="N37" s="134">
        <v>3.64E-3</v>
      </c>
      <c r="O37" s="65" t="str">
        <f t="shared" si="0"/>
        <v>D</v>
      </c>
    </row>
    <row r="38" spans="1:15">
      <c r="A38" s="128" t="s">
        <v>126</v>
      </c>
      <c r="B38" s="128" t="s">
        <v>158</v>
      </c>
      <c r="C38" s="134">
        <v>3.099E-2</v>
      </c>
      <c r="D38" s="134">
        <v>6.1399999999999996E-3</v>
      </c>
      <c r="E38" s="134">
        <v>1.8509999999999999E-2</v>
      </c>
      <c r="F38" s="134">
        <v>6.3400000000000001E-3</v>
      </c>
      <c r="G38" s="134">
        <v>3.099E-2</v>
      </c>
      <c r="H38" s="134">
        <v>6.1399999999999996E-3</v>
      </c>
      <c r="I38" s="134">
        <v>1.8509999999999999E-2</v>
      </c>
      <c r="J38" s="134">
        <v>6.3400000000000001E-3</v>
      </c>
      <c r="K38" s="134">
        <v>8.94E-3</v>
      </c>
      <c r="L38" s="134">
        <v>-1.8799999999999999E-3</v>
      </c>
      <c r="M38" s="134">
        <v>4.8300000000000001E-3</v>
      </c>
      <c r="N38" s="134">
        <v>5.9899999999999997E-3</v>
      </c>
      <c r="O38" s="65" t="str">
        <f t="shared" si="0"/>
        <v>E</v>
      </c>
    </row>
    <row r="39" spans="1:15">
      <c r="A39" s="128" t="s">
        <v>127</v>
      </c>
      <c r="B39" s="128" t="s">
        <v>159</v>
      </c>
      <c r="C39" s="134">
        <v>-5.2789999999999997E-2</v>
      </c>
      <c r="D39" s="134">
        <v>3.2299999999999998E-3</v>
      </c>
      <c r="E39" s="134">
        <v>-3.4840000000000003E-2</v>
      </c>
      <c r="F39" s="134">
        <v>-2.1180000000000001E-2</v>
      </c>
      <c r="G39" s="134">
        <v>-9.6399999999999993E-3</v>
      </c>
      <c r="H39" s="134">
        <v>4.5999999999999999E-3</v>
      </c>
      <c r="I39" s="134">
        <v>-7.4999999999999997E-3</v>
      </c>
      <c r="J39" s="134">
        <v>-6.7400000000000003E-3</v>
      </c>
      <c r="K39" s="134">
        <v>-7.3999999999999999E-4</v>
      </c>
      <c r="L39" s="134">
        <v>-1.67E-3</v>
      </c>
      <c r="M39" s="134">
        <v>-1.08E-3</v>
      </c>
      <c r="N39" s="134">
        <v>2.0100000000000001E-3</v>
      </c>
      <c r="O39" s="65" t="str">
        <f t="shared" si="0"/>
        <v>F</v>
      </c>
    </row>
    <row r="40" spans="1:15">
      <c r="A40" s="128" t="s">
        <v>129</v>
      </c>
      <c r="B40" s="128" t="s">
        <v>160</v>
      </c>
      <c r="C40" s="134">
        <v>-6.1559999999999997E-2</v>
      </c>
      <c r="D40" s="134">
        <v>1.554E-2</v>
      </c>
      <c r="E40" s="134">
        <v>-2.946E-2</v>
      </c>
      <c r="F40" s="134">
        <v>-4.7640000000000002E-2</v>
      </c>
      <c r="G40" s="134">
        <v>-2.7019999999999999E-2</v>
      </c>
      <c r="H40" s="134">
        <v>8.5100000000000002E-3</v>
      </c>
      <c r="I40" s="134">
        <v>-1.472E-2</v>
      </c>
      <c r="J40" s="134">
        <v>-2.0809999999999999E-2</v>
      </c>
      <c r="K40" s="134">
        <v>-9.9699999999999997E-3</v>
      </c>
      <c r="L40" s="134">
        <v>1.9E-3</v>
      </c>
      <c r="M40" s="134">
        <v>-5.5399999999999998E-3</v>
      </c>
      <c r="N40" s="134">
        <v>-6.3299999999999997E-3</v>
      </c>
      <c r="O40" s="65" t="str">
        <f t="shared" si="0"/>
        <v>M</v>
      </c>
    </row>
    <row r="41" spans="1:15">
      <c r="A41" s="128" t="s">
        <v>130</v>
      </c>
      <c r="B41" s="128" t="s">
        <v>161</v>
      </c>
      <c r="C41" s="134">
        <v>-2.0920000000000001E-2</v>
      </c>
      <c r="D41" s="134">
        <v>-2.7799999999999999E-3</v>
      </c>
      <c r="E41" s="134">
        <v>-7.3999999999999999E-4</v>
      </c>
      <c r="F41" s="134">
        <v>-1.7399999999999999E-2</v>
      </c>
      <c r="G41" s="134">
        <v>-2.5600000000000001E-2</v>
      </c>
      <c r="H41" s="134">
        <v>5.8700000000000002E-3</v>
      </c>
      <c r="I41" s="134">
        <v>-1.141E-2</v>
      </c>
      <c r="J41" s="134">
        <v>-2.0060000000000001E-2</v>
      </c>
      <c r="K41" s="134">
        <v>-1.533E-2</v>
      </c>
      <c r="L41" s="134">
        <v>6.9999999999999994E-5</v>
      </c>
      <c r="M41" s="134">
        <v>-6.2300000000000003E-3</v>
      </c>
      <c r="N41" s="134">
        <v>-9.1699999999999993E-3</v>
      </c>
      <c r="O41" s="65" t="str">
        <f t="shared" si="0"/>
        <v>A</v>
      </c>
    </row>
    <row r="42" spans="1:15">
      <c r="A42" s="128" t="s">
        <v>131</v>
      </c>
      <c r="B42" s="128" t="s">
        <v>162</v>
      </c>
      <c r="C42" s="134">
        <v>-8.4700000000000001E-3</v>
      </c>
      <c r="D42" s="134">
        <v>8.6700000000000006E-3</v>
      </c>
      <c r="E42" s="134">
        <v>9.0200000000000002E-3</v>
      </c>
      <c r="F42" s="134">
        <v>-2.6159999999999999E-2</v>
      </c>
      <c r="G42" s="134">
        <v>-2.2360000000000001E-2</v>
      </c>
      <c r="H42" s="134">
        <v>6.3899999999999998E-3</v>
      </c>
      <c r="I42" s="134">
        <v>-7.5300000000000002E-3</v>
      </c>
      <c r="J42" s="134">
        <v>-2.1219999999999999E-2</v>
      </c>
      <c r="K42" s="134">
        <v>-1.553E-2</v>
      </c>
      <c r="L42" s="134">
        <v>1.08E-3</v>
      </c>
      <c r="M42" s="134">
        <v>-4.2399999999999998E-3</v>
      </c>
      <c r="N42" s="134">
        <v>-1.2370000000000001E-2</v>
      </c>
      <c r="O42" s="65" t="str">
        <f t="shared" si="0"/>
        <v>M</v>
      </c>
    </row>
    <row r="43" spans="1:15">
      <c r="A43" s="128" t="s">
        <v>132</v>
      </c>
      <c r="B43" s="128" t="s">
        <v>163</v>
      </c>
      <c r="C43" s="134">
        <v>-1.8450000000000001E-2</v>
      </c>
      <c r="D43" s="134">
        <v>-1.8699999999999999E-3</v>
      </c>
      <c r="E43" s="134">
        <v>1.5820000000000001E-2</v>
      </c>
      <c r="F43" s="134">
        <v>-3.2399999999999998E-2</v>
      </c>
      <c r="G43" s="134">
        <v>-2.1729999999999999E-2</v>
      </c>
      <c r="H43" s="134">
        <v>5.0600000000000003E-3</v>
      </c>
      <c r="I43" s="134">
        <v>-3.7399999999999998E-3</v>
      </c>
      <c r="J43" s="134">
        <v>-2.3050000000000001E-2</v>
      </c>
      <c r="K43" s="134">
        <v>-1.18E-2</v>
      </c>
      <c r="L43" s="134">
        <v>1.39E-3</v>
      </c>
      <c r="M43" s="134">
        <v>-6.6E-4</v>
      </c>
      <c r="N43" s="134">
        <v>-1.2529999999999999E-2</v>
      </c>
      <c r="O43" s="65" t="str">
        <f t="shared" si="0"/>
        <v>J</v>
      </c>
    </row>
    <row r="44" spans="1:15">
      <c r="A44" s="128" t="s">
        <v>149</v>
      </c>
      <c r="B44" s="128" t="s">
        <v>150</v>
      </c>
      <c r="C44" s="134">
        <v>2.1749999999999999E-2</v>
      </c>
      <c r="D44" s="134">
        <v>2.938E-2</v>
      </c>
      <c r="E44" s="134">
        <v>2.9360000000000001E-2</v>
      </c>
      <c r="F44" s="134">
        <v>-3.6990000000000002E-2</v>
      </c>
      <c r="G44" s="134">
        <v>-1.523E-2</v>
      </c>
      <c r="H44" s="134">
        <v>8.6700000000000006E-3</v>
      </c>
      <c r="I44" s="134">
        <v>1.23E-3</v>
      </c>
      <c r="J44" s="134">
        <v>-2.513E-2</v>
      </c>
      <c r="K44" s="134">
        <v>-8.9899999999999997E-3</v>
      </c>
      <c r="L44" s="134">
        <v>4.5999999999999999E-3</v>
      </c>
      <c r="M44" s="134">
        <v>2.2100000000000002E-3</v>
      </c>
      <c r="N44" s="134">
        <v>-1.5800000000000002E-2</v>
      </c>
      <c r="O44" s="65" t="str">
        <f t="shared" si="0"/>
        <v>J</v>
      </c>
    </row>
    <row r="45" spans="1:15">
      <c r="A45" s="128" t="s">
        <v>152</v>
      </c>
      <c r="B45" s="128" t="s">
        <v>164</v>
      </c>
      <c r="C45" s="134">
        <v>-3.8440000000000002E-2</v>
      </c>
      <c r="D45" s="134">
        <v>2.4599999999999999E-3</v>
      </c>
      <c r="E45" s="134">
        <v>1.0359999999999999E-2</v>
      </c>
      <c r="F45" s="134">
        <v>-5.126E-2</v>
      </c>
      <c r="G45" s="134">
        <v>-1.823E-2</v>
      </c>
      <c r="H45" s="134">
        <v>7.9699999999999997E-3</v>
      </c>
      <c r="I45" s="134">
        <v>2.2899999999999999E-3</v>
      </c>
      <c r="J45" s="135">
        <f>-2.849%-0.001%</f>
        <v>-2.8500000000000001E-2</v>
      </c>
      <c r="K45" s="134">
        <v>-1.316E-2</v>
      </c>
      <c r="L45" s="134">
        <v>6.3E-3</v>
      </c>
      <c r="M45" s="134">
        <v>2.3700000000000001E-3</v>
      </c>
      <c r="N45" s="134">
        <v>-2.1829999999999999E-2</v>
      </c>
      <c r="O45" s="65" t="str">
        <f t="shared" si="0"/>
        <v>A</v>
      </c>
    </row>
    <row r="49" spans="1:9" ht="23.25">
      <c r="B49" s="56" t="str">
        <f>"Máxima "&amp;MID(B2,7,4)</f>
        <v>Máxima 2019</v>
      </c>
      <c r="C49" s="56" t="str">
        <f>"Media "&amp;MID(B2,7,4)</f>
        <v>Media 2019</v>
      </c>
      <c r="D49" s="56" t="str">
        <f>"Mínima "&amp;MID(B2,7,4)</f>
        <v>Mínima 2019</v>
      </c>
      <c r="E49" s="57" t="str">
        <f>"Media "&amp;MID(B2,7,4)-1</f>
        <v>Media 2018</v>
      </c>
      <c r="F49" s="58"/>
      <c r="G49" s="57" t="str">
        <f>"Banda máxima "&amp;MID(B2,7,4)-20&amp;"-"&amp;MID(B2,7,4)-1</f>
        <v>Banda máxima 1999-2018</v>
      </c>
      <c r="H49" s="56" t="str">
        <f>"Banda mínima "&amp;MID(B2,7,4)-20&amp;"-"&amp;MID(B2,7,4)-1</f>
        <v>Banda mínima 1999-2018</v>
      </c>
    </row>
    <row r="50" spans="1:9">
      <c r="A50" s="51" t="s">
        <v>55</v>
      </c>
      <c r="B50" s="132" t="s">
        <v>57</v>
      </c>
      <c r="C50" s="132" t="s">
        <v>58</v>
      </c>
      <c r="D50" s="132" t="s">
        <v>59</v>
      </c>
      <c r="E50" s="132" t="s">
        <v>60</v>
      </c>
      <c r="F50" s="51" t="s">
        <v>55</v>
      </c>
      <c r="G50" s="132" t="s">
        <v>62</v>
      </c>
      <c r="H50" s="132" t="s">
        <v>63</v>
      </c>
    </row>
    <row r="51" spans="1:9">
      <c r="A51" s="51" t="s">
        <v>61</v>
      </c>
      <c r="B51" s="52"/>
      <c r="C51" s="52"/>
      <c r="D51" s="52"/>
      <c r="E51" s="52"/>
      <c r="F51" s="51" t="s">
        <v>61</v>
      </c>
      <c r="G51" s="52"/>
      <c r="H51" s="52"/>
    </row>
    <row r="52" spans="1:9">
      <c r="A52" s="53" t="s">
        <v>172</v>
      </c>
      <c r="B52" s="54">
        <v>30.646000000000001</v>
      </c>
      <c r="C52" s="54">
        <v>24.83</v>
      </c>
      <c r="D52" s="54">
        <v>19.013000000000002</v>
      </c>
      <c r="E52" s="54">
        <v>26.783999999999999</v>
      </c>
      <c r="F52" s="55">
        <v>1</v>
      </c>
      <c r="G52" s="54">
        <v>30.1787894737</v>
      </c>
      <c r="H52" s="54">
        <v>19.345842105300001</v>
      </c>
      <c r="I52" s="131"/>
    </row>
    <row r="53" spans="1:9">
      <c r="A53" s="53" t="s">
        <v>173</v>
      </c>
      <c r="B53" s="54">
        <v>31.196999999999999</v>
      </c>
      <c r="C53" s="54">
        <v>24.891999999999999</v>
      </c>
      <c r="D53" s="54">
        <v>18.588000000000001</v>
      </c>
      <c r="E53" s="54">
        <v>28.234999999999999</v>
      </c>
      <c r="F53" s="55">
        <v>2</v>
      </c>
      <c r="G53" s="54">
        <v>30.236842105299999</v>
      </c>
      <c r="H53" s="54">
        <v>18.9581052632</v>
      </c>
      <c r="I53" s="131"/>
    </row>
    <row r="54" spans="1:9">
      <c r="A54" s="53" t="s">
        <v>174</v>
      </c>
      <c r="B54" s="54">
        <v>31.667000000000002</v>
      </c>
      <c r="C54" s="54">
        <v>25.273</v>
      </c>
      <c r="D54" s="54">
        <v>18.879000000000001</v>
      </c>
      <c r="E54" s="54">
        <v>29.206</v>
      </c>
      <c r="F54" s="55">
        <v>3</v>
      </c>
      <c r="G54" s="54">
        <v>30.190473684200001</v>
      </c>
      <c r="H54" s="54">
        <v>19.173315789499998</v>
      </c>
      <c r="I54" s="131"/>
    </row>
    <row r="55" spans="1:9">
      <c r="A55" s="53" t="s">
        <v>175</v>
      </c>
      <c r="B55" s="54">
        <v>31.268999999999998</v>
      </c>
      <c r="C55" s="54">
        <v>25.86</v>
      </c>
      <c r="D55" s="54">
        <v>20.451000000000001</v>
      </c>
      <c r="E55" s="54">
        <v>28.568999999999999</v>
      </c>
      <c r="F55" s="55">
        <v>4</v>
      </c>
      <c r="G55" s="54">
        <v>30.343578947400001</v>
      </c>
      <c r="H55" s="54">
        <v>19.078947368400001</v>
      </c>
      <c r="I55" s="131"/>
    </row>
    <row r="56" spans="1:9">
      <c r="A56" s="53" t="s">
        <v>176</v>
      </c>
      <c r="B56" s="54">
        <v>32.082999999999998</v>
      </c>
      <c r="C56" s="54">
        <v>26.038</v>
      </c>
      <c r="D56" s="54">
        <v>19.992999999999999</v>
      </c>
      <c r="E56" s="54">
        <v>28.699000000000002</v>
      </c>
      <c r="F56" s="55">
        <v>5</v>
      </c>
      <c r="G56" s="54">
        <v>30.228315789500002</v>
      </c>
      <c r="H56" s="54">
        <v>19.167473684200001</v>
      </c>
      <c r="I56" s="131"/>
    </row>
    <row r="57" spans="1:9">
      <c r="A57" s="53" t="s">
        <v>177</v>
      </c>
      <c r="B57" s="54">
        <v>31.643000000000001</v>
      </c>
      <c r="C57" s="54">
        <v>26.053999999999998</v>
      </c>
      <c r="D57" s="54">
        <v>20.463999999999999</v>
      </c>
      <c r="E57" s="54">
        <v>28.542999999999999</v>
      </c>
      <c r="F57" s="55">
        <v>6</v>
      </c>
      <c r="G57" s="54">
        <v>30.122578947400001</v>
      </c>
      <c r="H57" s="54">
        <v>19.050631578899999</v>
      </c>
      <c r="I57" s="131"/>
    </row>
    <row r="58" spans="1:9">
      <c r="A58" s="53" t="s">
        <v>178</v>
      </c>
      <c r="B58" s="54">
        <v>29.683</v>
      </c>
      <c r="C58" s="54">
        <v>25.375</v>
      </c>
      <c r="D58" s="54">
        <v>21.068000000000001</v>
      </c>
      <c r="E58" s="54">
        <v>26.942</v>
      </c>
      <c r="F58" s="55">
        <v>7</v>
      </c>
      <c r="G58" s="54">
        <v>30.231684210499999</v>
      </c>
      <c r="H58" s="54">
        <v>19.098157894700002</v>
      </c>
      <c r="I58" s="131"/>
    </row>
    <row r="59" spans="1:9">
      <c r="A59" s="53" t="s">
        <v>179</v>
      </c>
      <c r="B59" s="54">
        <v>32.780999999999999</v>
      </c>
      <c r="C59" s="54">
        <v>26.908000000000001</v>
      </c>
      <c r="D59" s="54">
        <v>21.036000000000001</v>
      </c>
      <c r="E59" s="54">
        <v>25.88</v>
      </c>
      <c r="F59" s="55">
        <v>8</v>
      </c>
      <c r="G59" s="54">
        <v>29.368421052599999</v>
      </c>
      <c r="H59" s="54">
        <v>19.008368421099998</v>
      </c>
      <c r="I59" s="131"/>
    </row>
    <row r="60" spans="1:9">
      <c r="A60" s="53" t="s">
        <v>180</v>
      </c>
      <c r="B60" s="54">
        <v>32.151000000000003</v>
      </c>
      <c r="C60" s="54">
        <v>26.475999999999999</v>
      </c>
      <c r="D60" s="54">
        <v>20.800999999999998</v>
      </c>
      <c r="E60" s="54">
        <v>23.876000000000001</v>
      </c>
      <c r="F60" s="55">
        <v>9</v>
      </c>
      <c r="G60" s="54">
        <v>29.108210526299999</v>
      </c>
      <c r="H60" s="54">
        <v>18.495684210499999</v>
      </c>
      <c r="I60" s="131"/>
    </row>
    <row r="61" spans="1:9">
      <c r="A61" s="53" t="s">
        <v>181</v>
      </c>
      <c r="B61" s="54">
        <v>30.381</v>
      </c>
      <c r="C61" s="54">
        <v>25.369</v>
      </c>
      <c r="D61" s="54">
        <v>20.358000000000001</v>
      </c>
      <c r="E61" s="54">
        <v>23.616</v>
      </c>
      <c r="F61" s="55">
        <v>10</v>
      </c>
      <c r="G61" s="54">
        <v>29.2352631579</v>
      </c>
      <c r="H61" s="54">
        <v>18.283421052600001</v>
      </c>
      <c r="I61" s="131"/>
    </row>
    <row r="62" spans="1:9">
      <c r="A62" s="53" t="s">
        <v>182</v>
      </c>
      <c r="B62" s="54">
        <v>28.454999999999998</v>
      </c>
      <c r="C62" s="54">
        <v>24.053000000000001</v>
      </c>
      <c r="D62" s="54">
        <v>19.649999999999999</v>
      </c>
      <c r="E62" s="54">
        <v>25.501999999999999</v>
      </c>
      <c r="F62" s="55">
        <v>11</v>
      </c>
      <c r="G62" s="54">
        <v>29.721473684199999</v>
      </c>
      <c r="H62" s="54">
        <v>18.420578947399999</v>
      </c>
      <c r="I62" s="131"/>
    </row>
    <row r="63" spans="1:9">
      <c r="A63" s="53" t="s">
        <v>183</v>
      </c>
      <c r="B63" s="54">
        <v>28.15</v>
      </c>
      <c r="C63" s="54">
        <v>22.603000000000002</v>
      </c>
      <c r="D63" s="54">
        <v>17.055</v>
      </c>
      <c r="E63" s="54">
        <v>26.079000000000001</v>
      </c>
      <c r="F63" s="55">
        <v>12</v>
      </c>
      <c r="G63" s="54">
        <v>29.918210526300001</v>
      </c>
      <c r="H63" s="54">
        <v>18.778210526300001</v>
      </c>
      <c r="I63" s="131"/>
    </row>
    <row r="64" spans="1:9">
      <c r="A64" s="53" t="s">
        <v>184</v>
      </c>
      <c r="B64" s="54">
        <v>27.904</v>
      </c>
      <c r="C64" s="54">
        <v>22.347000000000001</v>
      </c>
      <c r="D64" s="54">
        <v>16.789000000000001</v>
      </c>
      <c r="E64" s="54">
        <v>25.065999999999999</v>
      </c>
      <c r="F64" s="55">
        <v>13</v>
      </c>
      <c r="G64" s="54">
        <v>29.652210526299999</v>
      </c>
      <c r="H64" s="54">
        <v>18.278368421100001</v>
      </c>
      <c r="I64" s="131"/>
    </row>
    <row r="65" spans="1:9">
      <c r="A65" s="53" t="s">
        <v>185</v>
      </c>
      <c r="B65" s="54">
        <v>30.471</v>
      </c>
      <c r="C65" s="54">
        <v>23.655000000000001</v>
      </c>
      <c r="D65" s="54">
        <v>16.838999999999999</v>
      </c>
      <c r="E65" s="54">
        <v>24.478999999999999</v>
      </c>
      <c r="F65" s="55">
        <v>14</v>
      </c>
      <c r="G65" s="54">
        <v>29.630473684199998</v>
      </c>
      <c r="H65" s="54">
        <v>18.140315789500001</v>
      </c>
      <c r="I65" s="131"/>
    </row>
    <row r="66" spans="1:9">
      <c r="A66" s="53" t="s">
        <v>186</v>
      </c>
      <c r="B66" s="54">
        <v>30.568000000000001</v>
      </c>
      <c r="C66" s="54">
        <v>24.802</v>
      </c>
      <c r="D66" s="54">
        <v>19.036000000000001</v>
      </c>
      <c r="E66" s="54">
        <v>24.568999999999999</v>
      </c>
      <c r="F66" s="55">
        <v>15</v>
      </c>
      <c r="G66" s="54">
        <v>29.837157894699999</v>
      </c>
      <c r="H66" s="54">
        <v>18.6475263158</v>
      </c>
      <c r="I66" s="131"/>
    </row>
    <row r="67" spans="1:9">
      <c r="A67" s="53" t="s">
        <v>187</v>
      </c>
      <c r="B67" s="54">
        <v>31.527999999999999</v>
      </c>
      <c r="C67" s="54">
        <v>25.236000000000001</v>
      </c>
      <c r="D67" s="54">
        <v>18.943999999999999</v>
      </c>
      <c r="E67" s="54">
        <v>24.646999999999998</v>
      </c>
      <c r="F67" s="55">
        <v>16</v>
      </c>
      <c r="G67" s="54">
        <v>28.799052631599999</v>
      </c>
      <c r="H67" s="54">
        <v>18.558894736799999</v>
      </c>
      <c r="I67" s="131"/>
    </row>
    <row r="68" spans="1:9">
      <c r="A68" s="53" t="s">
        <v>188</v>
      </c>
      <c r="B68" s="54">
        <v>32.904000000000003</v>
      </c>
      <c r="C68" s="54">
        <v>26.123999999999999</v>
      </c>
      <c r="D68" s="54">
        <v>19.344999999999999</v>
      </c>
      <c r="E68" s="54">
        <v>23.2</v>
      </c>
      <c r="F68" s="55">
        <v>17</v>
      </c>
      <c r="G68" s="54">
        <v>29.315000000000001</v>
      </c>
      <c r="H68" s="54">
        <v>18.3204210526</v>
      </c>
      <c r="I68" s="131"/>
    </row>
    <row r="69" spans="1:9">
      <c r="A69" s="53" t="s">
        <v>189</v>
      </c>
      <c r="B69" s="54">
        <v>30.725999999999999</v>
      </c>
      <c r="C69" s="54">
        <v>25.116</v>
      </c>
      <c r="D69" s="54">
        <v>19.506</v>
      </c>
      <c r="E69" s="54">
        <v>23.087</v>
      </c>
      <c r="F69" s="55">
        <v>18</v>
      </c>
      <c r="G69" s="54">
        <v>29.581473684199999</v>
      </c>
      <c r="H69" s="54">
        <v>18.399000000000001</v>
      </c>
      <c r="I69" s="131"/>
    </row>
    <row r="70" spans="1:9">
      <c r="A70" s="53" t="s">
        <v>190</v>
      </c>
      <c r="B70" s="54">
        <v>29.785</v>
      </c>
      <c r="C70" s="54">
        <v>24.52</v>
      </c>
      <c r="D70" s="54">
        <v>19.254000000000001</v>
      </c>
      <c r="E70" s="54">
        <v>24.593</v>
      </c>
      <c r="F70" s="55">
        <v>19</v>
      </c>
      <c r="G70" s="54">
        <v>28.7872631579</v>
      </c>
      <c r="H70" s="54">
        <v>18.645</v>
      </c>
      <c r="I70" s="131"/>
    </row>
    <row r="71" spans="1:9">
      <c r="A71" s="53" t="s">
        <v>191</v>
      </c>
      <c r="B71" s="54">
        <v>28.062999999999999</v>
      </c>
      <c r="C71" s="54">
        <v>23.513999999999999</v>
      </c>
      <c r="D71" s="54">
        <v>18.966000000000001</v>
      </c>
      <c r="E71" s="54">
        <v>25.324999999999999</v>
      </c>
      <c r="F71" s="55">
        <v>20</v>
      </c>
      <c r="G71" s="54">
        <v>29.607526315800001</v>
      </c>
      <c r="H71" s="54">
        <v>18.262210526299999</v>
      </c>
      <c r="I71" s="131"/>
    </row>
    <row r="72" spans="1:9">
      <c r="A72" s="53" t="s">
        <v>192</v>
      </c>
      <c r="B72" s="54">
        <v>29.207000000000001</v>
      </c>
      <c r="C72" s="54">
        <v>23.486999999999998</v>
      </c>
      <c r="D72" s="54">
        <v>17.766999999999999</v>
      </c>
      <c r="E72" s="54">
        <v>25.713999999999999</v>
      </c>
      <c r="F72" s="55">
        <v>21</v>
      </c>
      <c r="G72" s="54">
        <v>29.660842105299999</v>
      </c>
      <c r="H72" s="54">
        <v>18.286315789500001</v>
      </c>
      <c r="I72" s="131"/>
    </row>
    <row r="73" spans="1:9">
      <c r="A73" s="53" t="s">
        <v>193</v>
      </c>
      <c r="B73" s="54">
        <v>30.494</v>
      </c>
      <c r="C73" s="54">
        <v>24.056000000000001</v>
      </c>
      <c r="D73" s="54">
        <v>17.617999999999999</v>
      </c>
      <c r="E73" s="54">
        <v>25.977</v>
      </c>
      <c r="F73" s="55">
        <v>22</v>
      </c>
      <c r="G73" s="54">
        <v>29.563210526300001</v>
      </c>
      <c r="H73" s="54">
        <v>18.213578947399998</v>
      </c>
      <c r="I73" s="131"/>
    </row>
    <row r="74" spans="1:9">
      <c r="A74" s="53" t="s">
        <v>194</v>
      </c>
      <c r="B74" s="54">
        <v>32.299999999999997</v>
      </c>
      <c r="C74" s="54">
        <v>25.062000000000001</v>
      </c>
      <c r="D74" s="54">
        <v>17.823</v>
      </c>
      <c r="E74" s="54">
        <v>25.442</v>
      </c>
      <c r="F74" s="55">
        <v>23</v>
      </c>
      <c r="G74" s="54">
        <v>29.418894736799999</v>
      </c>
      <c r="H74" s="54">
        <v>18.349578947400001</v>
      </c>
      <c r="I74" s="131"/>
    </row>
    <row r="75" spans="1:9">
      <c r="A75" s="53" t="s">
        <v>195</v>
      </c>
      <c r="B75" s="54">
        <v>30.99</v>
      </c>
      <c r="C75" s="54">
        <v>24.794</v>
      </c>
      <c r="D75" s="54">
        <v>18.597999999999999</v>
      </c>
      <c r="E75" s="54">
        <v>24.591999999999999</v>
      </c>
      <c r="F75" s="55">
        <v>24</v>
      </c>
      <c r="G75" s="54">
        <v>29.588526315799999</v>
      </c>
      <c r="H75" s="54">
        <v>18.329947368399999</v>
      </c>
      <c r="I75" s="131"/>
    </row>
    <row r="76" spans="1:9">
      <c r="A76" s="53" t="s">
        <v>196</v>
      </c>
      <c r="B76" s="54">
        <v>29.972999999999999</v>
      </c>
      <c r="C76" s="54">
        <v>24.861000000000001</v>
      </c>
      <c r="D76" s="54">
        <v>19.75</v>
      </c>
      <c r="E76" s="54">
        <v>23.65</v>
      </c>
      <c r="F76" s="55">
        <v>25</v>
      </c>
      <c r="G76" s="54">
        <v>29.409421052599999</v>
      </c>
      <c r="H76" s="54">
        <v>18.427368421099999</v>
      </c>
      <c r="I76" s="131"/>
    </row>
    <row r="77" spans="1:9">
      <c r="A77" s="53" t="s">
        <v>197</v>
      </c>
      <c r="B77" s="54">
        <v>28.282</v>
      </c>
      <c r="C77" s="54">
        <v>23.547000000000001</v>
      </c>
      <c r="D77" s="54">
        <v>18.811</v>
      </c>
      <c r="E77" s="54">
        <v>23.545000000000002</v>
      </c>
      <c r="F77" s="55">
        <v>26</v>
      </c>
      <c r="G77" s="54">
        <v>29.455684210499999</v>
      </c>
      <c r="H77" s="54">
        <v>18.593</v>
      </c>
      <c r="I77" s="131"/>
    </row>
    <row r="78" spans="1:9">
      <c r="A78" s="53" t="s">
        <v>198</v>
      </c>
      <c r="B78" s="54">
        <v>27.327999999999999</v>
      </c>
      <c r="C78" s="54">
        <v>22.558</v>
      </c>
      <c r="D78" s="54">
        <v>17.788</v>
      </c>
      <c r="E78" s="54">
        <v>25.274999999999999</v>
      </c>
      <c r="F78" s="55">
        <v>27</v>
      </c>
      <c r="G78" s="54">
        <v>29.8093684211</v>
      </c>
      <c r="H78" s="54">
        <v>18.569894736799998</v>
      </c>
      <c r="I78" s="131"/>
    </row>
    <row r="79" spans="1:9">
      <c r="A79" s="53" t="s">
        <v>199</v>
      </c>
      <c r="B79" s="54">
        <v>29.669</v>
      </c>
      <c r="C79" s="54">
        <v>24.085000000000001</v>
      </c>
      <c r="D79" s="54">
        <v>18.501999999999999</v>
      </c>
      <c r="E79" s="54">
        <v>26.041</v>
      </c>
      <c r="F79" s="55">
        <v>28</v>
      </c>
      <c r="G79" s="54">
        <v>29.4831578947</v>
      </c>
      <c r="H79" s="54">
        <v>18.709842105300002</v>
      </c>
      <c r="I79" s="131"/>
    </row>
    <row r="80" spans="1:9">
      <c r="A80" s="53" t="s">
        <v>200</v>
      </c>
      <c r="B80" s="54">
        <v>30.899000000000001</v>
      </c>
      <c r="C80" s="54">
        <v>25.309000000000001</v>
      </c>
      <c r="D80" s="54">
        <v>19.719000000000001</v>
      </c>
      <c r="E80" s="54">
        <v>24.364999999999998</v>
      </c>
      <c r="F80" s="55">
        <v>29</v>
      </c>
      <c r="G80" s="54">
        <v>29.088736842100001</v>
      </c>
      <c r="H80" s="54">
        <v>18.540736842099999</v>
      </c>
      <c r="I80" s="131"/>
    </row>
    <row r="81" spans="1:9">
      <c r="A81" s="53" t="s">
        <v>201</v>
      </c>
      <c r="B81" s="54">
        <v>31.739000000000001</v>
      </c>
      <c r="C81" s="54">
        <v>25.818000000000001</v>
      </c>
      <c r="D81" s="54">
        <v>19.896999999999998</v>
      </c>
      <c r="E81" s="54">
        <v>24.331</v>
      </c>
      <c r="F81" s="55">
        <v>30</v>
      </c>
      <c r="G81" s="54">
        <v>28.742631578899999</v>
      </c>
      <c r="H81" s="54">
        <v>18.267157894699999</v>
      </c>
      <c r="I81" s="131"/>
    </row>
    <row r="82" spans="1:9">
      <c r="A82" s="53" t="s">
        <v>164</v>
      </c>
      <c r="B82" s="54">
        <v>30.901</v>
      </c>
      <c r="C82" s="54">
        <v>25.207999999999998</v>
      </c>
      <c r="D82" s="54">
        <v>19.513999999999999</v>
      </c>
      <c r="E82" s="54">
        <v>24.334</v>
      </c>
      <c r="F82" s="55">
        <v>31</v>
      </c>
      <c r="G82" s="54">
        <v>28.383157894699998</v>
      </c>
      <c r="H82" s="54">
        <v>17.775052631600001</v>
      </c>
      <c r="I82" s="130"/>
    </row>
    <row r="85" spans="1:9">
      <c r="A85" s="51" t="s">
        <v>55</v>
      </c>
      <c r="B85" s="59" t="s">
        <v>77</v>
      </c>
    </row>
    <row r="86" spans="1:9" ht="15" thickBot="1">
      <c r="A86" s="60" t="s">
        <v>53</v>
      </c>
      <c r="B86" s="61"/>
    </row>
    <row r="87" spans="1:9">
      <c r="A87" s="53" t="s">
        <v>64</v>
      </c>
      <c r="B87" s="63">
        <v>23078.327512280001</v>
      </c>
      <c r="C87" s="77" t="str">
        <f>MID(UPPER(TEXT(D87,"mmm")),1,1)</f>
        <v>A</v>
      </c>
      <c r="D87" s="80" t="str">
        <f t="shared" ref="D87:D109" si="1">TEXT(EDATE(D88,-1),"mmmm aaaa")</f>
        <v>agosto 2017</v>
      </c>
      <c r="E87" s="81">
        <f>VLOOKUP(D87,A$87:B$122,2,FALSE)</f>
        <v>21769.084502999998</v>
      </c>
    </row>
    <row r="88" spans="1:9">
      <c r="A88" s="53" t="s">
        <v>65</v>
      </c>
      <c r="B88" s="63">
        <v>19959.317583791999</v>
      </c>
      <c r="C88" s="78" t="str">
        <f t="shared" ref="C88:C111" si="2">MID(UPPER(TEXT(D88,"mmm")),1,1)</f>
        <v>S</v>
      </c>
      <c r="D88" s="82" t="str">
        <f t="shared" si="1"/>
        <v>septiembre 2017</v>
      </c>
      <c r="E88" s="83">
        <f t="shared" ref="E88:E111" si="3">VLOOKUP(D88,A$87:B$122,2,FALSE)</f>
        <v>20145.293416</v>
      </c>
    </row>
    <row r="89" spans="1:9">
      <c r="A89" s="53" t="s">
        <v>66</v>
      </c>
      <c r="B89" s="63">
        <v>21086.734901833999</v>
      </c>
      <c r="C89" s="78" t="str">
        <f t="shared" si="2"/>
        <v>O</v>
      </c>
      <c r="D89" s="82" t="str">
        <f t="shared" si="1"/>
        <v>octubre 2017</v>
      </c>
      <c r="E89" s="83">
        <f t="shared" si="3"/>
        <v>20160.571298999999</v>
      </c>
    </row>
    <row r="90" spans="1:9">
      <c r="A90" s="53" t="s">
        <v>67</v>
      </c>
      <c r="B90" s="63">
        <v>18963.081304259998</v>
      </c>
      <c r="C90" s="78" t="str">
        <f t="shared" si="2"/>
        <v>N</v>
      </c>
      <c r="D90" s="82" t="str">
        <f t="shared" si="1"/>
        <v>noviembre 2017</v>
      </c>
      <c r="E90" s="83">
        <f t="shared" si="3"/>
        <v>20893.499284000001</v>
      </c>
    </row>
    <row r="91" spans="1:9">
      <c r="A91" s="53" t="s">
        <v>68</v>
      </c>
      <c r="B91" s="63">
        <v>20204.909726176</v>
      </c>
      <c r="C91" s="78" t="str">
        <f t="shared" si="2"/>
        <v>D</v>
      </c>
      <c r="D91" s="82" t="str">
        <f t="shared" si="1"/>
        <v>diciembre 2017</v>
      </c>
      <c r="E91" s="83">
        <f t="shared" si="3"/>
        <v>22152.089802999999</v>
      </c>
    </row>
    <row r="92" spans="1:9">
      <c r="A92" s="53" t="s">
        <v>69</v>
      </c>
      <c r="B92" s="63">
        <v>21680.301562000001</v>
      </c>
      <c r="C92" s="78" t="str">
        <f t="shared" si="2"/>
        <v>E</v>
      </c>
      <c r="D92" s="82" t="str">
        <f t="shared" si="1"/>
        <v>enero 2018</v>
      </c>
      <c r="E92" s="83">
        <f t="shared" si="3"/>
        <v>22595.726236999999</v>
      </c>
    </row>
    <row r="93" spans="1:9">
      <c r="A93" s="53" t="s">
        <v>70</v>
      </c>
      <c r="B93" s="63">
        <v>22413.194793999999</v>
      </c>
      <c r="C93" s="78" t="str">
        <f t="shared" si="2"/>
        <v>F</v>
      </c>
      <c r="D93" s="82" t="str">
        <f t="shared" si="1"/>
        <v>febrero 2018</v>
      </c>
      <c r="E93" s="83">
        <f t="shared" si="3"/>
        <v>21274.776162999999</v>
      </c>
    </row>
    <row r="94" spans="1:9">
      <c r="A94" s="53" t="s">
        <v>71</v>
      </c>
      <c r="B94" s="63">
        <v>21769.084502999998</v>
      </c>
      <c r="C94" s="78" t="str">
        <f t="shared" si="2"/>
        <v>M</v>
      </c>
      <c r="D94" s="82" t="str">
        <f t="shared" si="1"/>
        <v>marzo 2018</v>
      </c>
      <c r="E94" s="83">
        <f t="shared" si="3"/>
        <v>22075.624411000001</v>
      </c>
    </row>
    <row r="95" spans="1:9">
      <c r="A95" s="53" t="s">
        <v>72</v>
      </c>
      <c r="B95" s="63">
        <v>20145.293416</v>
      </c>
      <c r="C95" s="78" t="str">
        <f t="shared" si="2"/>
        <v>A</v>
      </c>
      <c r="D95" s="82" t="str">
        <f t="shared" si="1"/>
        <v>abril 2018</v>
      </c>
      <c r="E95" s="83">
        <f t="shared" si="3"/>
        <v>19925.867210815999</v>
      </c>
    </row>
    <row r="96" spans="1:9">
      <c r="A96" s="53" t="s">
        <v>73</v>
      </c>
      <c r="B96" s="63">
        <v>20160.571298999999</v>
      </c>
      <c r="C96" s="78" t="str">
        <f t="shared" si="2"/>
        <v>M</v>
      </c>
      <c r="D96" s="82" t="str">
        <f t="shared" si="1"/>
        <v>mayo 2018</v>
      </c>
      <c r="E96" s="83">
        <f t="shared" si="3"/>
        <v>20083.650125371001</v>
      </c>
    </row>
    <row r="97" spans="1:5">
      <c r="A97" s="53" t="s">
        <v>74</v>
      </c>
      <c r="B97" s="63">
        <v>20893.499284000001</v>
      </c>
      <c r="C97" s="78" t="str">
        <f t="shared" si="2"/>
        <v>J</v>
      </c>
      <c r="D97" s="82" t="str">
        <f t="shared" si="1"/>
        <v>junio 2018</v>
      </c>
      <c r="E97" s="83">
        <f t="shared" si="3"/>
        <v>20336.407753128002</v>
      </c>
    </row>
    <row r="98" spans="1:5">
      <c r="A98" s="53" t="s">
        <v>75</v>
      </c>
      <c r="B98" s="63">
        <v>22152.089802999999</v>
      </c>
      <c r="C98" s="78" t="str">
        <f t="shared" si="2"/>
        <v>J</v>
      </c>
      <c r="D98" s="82" t="str">
        <f t="shared" si="1"/>
        <v>julio 2018</v>
      </c>
      <c r="E98" s="83">
        <f t="shared" si="3"/>
        <v>22180.933956064</v>
      </c>
    </row>
    <row r="99" spans="1:5">
      <c r="A99" s="53" t="s">
        <v>76</v>
      </c>
      <c r="B99" s="63">
        <v>22595.726236999999</v>
      </c>
      <c r="C99" s="78" t="str">
        <f t="shared" si="2"/>
        <v>A</v>
      </c>
      <c r="D99" s="82" t="str">
        <f t="shared" si="1"/>
        <v>agosto 2018</v>
      </c>
      <c r="E99" s="83">
        <f t="shared" si="3"/>
        <v>21984.329555839999</v>
      </c>
    </row>
    <row r="100" spans="1:5">
      <c r="A100" s="53" t="s">
        <v>31</v>
      </c>
      <c r="B100" s="63">
        <v>21274.776162999999</v>
      </c>
      <c r="C100" s="78" t="str">
        <f t="shared" si="2"/>
        <v>S</v>
      </c>
      <c r="D100" s="82" t="str">
        <f t="shared" si="1"/>
        <v>septiembre 2018</v>
      </c>
      <c r="E100" s="83">
        <f t="shared" si="3"/>
        <v>20741.348658711999</v>
      </c>
    </row>
    <row r="101" spans="1:5">
      <c r="A101" s="53" t="s">
        <v>90</v>
      </c>
      <c r="B101" s="63">
        <v>22075.624411000001</v>
      </c>
      <c r="C101" s="78" t="str">
        <f t="shared" si="2"/>
        <v>O</v>
      </c>
      <c r="D101" s="82" t="str">
        <f t="shared" si="1"/>
        <v>octubre 2018</v>
      </c>
      <c r="E101" s="83">
        <f t="shared" si="3"/>
        <v>20295.626363952</v>
      </c>
    </row>
    <row r="102" spans="1:5">
      <c r="A102" s="53" t="s">
        <v>89</v>
      </c>
      <c r="B102" s="63">
        <v>19925.867210815999</v>
      </c>
      <c r="C102" s="78" t="str">
        <f t="shared" si="2"/>
        <v>N</v>
      </c>
      <c r="D102" s="82" t="str">
        <f t="shared" si="1"/>
        <v>noviembre 2018</v>
      </c>
      <c r="E102" s="83">
        <f t="shared" si="3"/>
        <v>20906.052341952</v>
      </c>
    </row>
    <row r="103" spans="1:5">
      <c r="A103" s="53" t="s">
        <v>91</v>
      </c>
      <c r="B103" s="63">
        <v>20083.650125371001</v>
      </c>
      <c r="C103" s="78" t="str">
        <f t="shared" si="2"/>
        <v>D</v>
      </c>
      <c r="D103" s="82" t="str">
        <f t="shared" si="1"/>
        <v>diciembre 2018</v>
      </c>
      <c r="E103" s="83">
        <f t="shared" si="3"/>
        <v>21175.276017192002</v>
      </c>
    </row>
    <row r="104" spans="1:5">
      <c r="A104" s="53" t="s">
        <v>98</v>
      </c>
      <c r="B104" s="63">
        <v>20336.407753128002</v>
      </c>
      <c r="C104" s="78" t="str">
        <f t="shared" si="2"/>
        <v>E</v>
      </c>
      <c r="D104" s="82" t="str">
        <f t="shared" si="1"/>
        <v>enero 2019</v>
      </c>
      <c r="E104" s="83">
        <f t="shared" si="3"/>
        <v>23295.866808549999</v>
      </c>
    </row>
    <row r="105" spans="1:5">
      <c r="A105" s="53" t="s">
        <v>99</v>
      </c>
      <c r="B105" s="63">
        <v>22180.933956064</v>
      </c>
      <c r="C105" s="78" t="str">
        <f t="shared" si="2"/>
        <v>F</v>
      </c>
      <c r="D105" s="82" t="str">
        <f t="shared" si="1"/>
        <v>febrero 2019</v>
      </c>
      <c r="E105" s="83">
        <f t="shared" si="3"/>
        <v>20151.745817105999</v>
      </c>
    </row>
    <row r="106" spans="1:5">
      <c r="A106" s="53" t="s">
        <v>93</v>
      </c>
      <c r="B106" s="63">
        <v>21984.329555839999</v>
      </c>
      <c r="C106" s="78" t="str">
        <f t="shared" si="2"/>
        <v>M</v>
      </c>
      <c r="D106" s="82" t="str">
        <f t="shared" si="1"/>
        <v>marzo 2019</v>
      </c>
      <c r="E106" s="83">
        <f t="shared" si="3"/>
        <v>20716.556014198999</v>
      </c>
    </row>
    <row r="107" spans="1:5">
      <c r="A107" s="53" t="s">
        <v>100</v>
      </c>
      <c r="B107" s="63">
        <v>20741.348658711999</v>
      </c>
      <c r="C107" s="78" t="str">
        <f t="shared" si="2"/>
        <v>A</v>
      </c>
      <c r="D107" s="82" t="str">
        <f t="shared" si="1"/>
        <v>abril 2019</v>
      </c>
      <c r="E107" s="83">
        <f t="shared" si="3"/>
        <v>19509.074065887999</v>
      </c>
    </row>
    <row r="108" spans="1:5">
      <c r="A108" s="53" t="s">
        <v>123</v>
      </c>
      <c r="B108" s="63">
        <v>20295.626363952</v>
      </c>
      <c r="C108" s="78" t="str">
        <f t="shared" si="2"/>
        <v>M</v>
      </c>
      <c r="D108" s="82" t="str">
        <f t="shared" si="1"/>
        <v>mayo 2019</v>
      </c>
      <c r="E108" s="83">
        <f t="shared" si="3"/>
        <v>19913.518644284999</v>
      </c>
    </row>
    <row r="109" spans="1:5">
      <c r="A109" s="53" t="s">
        <v>124</v>
      </c>
      <c r="B109" s="63">
        <v>20906.052341952</v>
      </c>
      <c r="C109" s="78" t="str">
        <f t="shared" si="2"/>
        <v>J</v>
      </c>
      <c r="D109" s="82" t="str">
        <f t="shared" si="1"/>
        <v>junio 2019</v>
      </c>
      <c r="E109" s="83">
        <f t="shared" si="3"/>
        <v>19961.208732538002</v>
      </c>
    </row>
    <row r="110" spans="1:5">
      <c r="A110" s="53" t="s">
        <v>125</v>
      </c>
      <c r="B110" s="63">
        <v>21175.276017192002</v>
      </c>
      <c r="C110" s="78" t="str">
        <f t="shared" si="2"/>
        <v>J</v>
      </c>
      <c r="D110" s="82" t="str">
        <f>TEXT(EDATE(D111,-1),"mmmm aaaa")</f>
        <v>julio 2019</v>
      </c>
      <c r="E110" s="83">
        <f t="shared" si="3"/>
        <v>22663.265744920001</v>
      </c>
    </row>
    <row r="111" spans="1:5" ht="15" thickBot="1">
      <c r="A111" s="53" t="s">
        <v>126</v>
      </c>
      <c r="B111" s="63">
        <v>23295.866808549999</v>
      </c>
      <c r="C111" s="79" t="str">
        <f t="shared" si="2"/>
        <v>A</v>
      </c>
      <c r="D111" s="84" t="str">
        <f>A2</f>
        <v>Agosto 2019</v>
      </c>
      <c r="E111" s="85">
        <f t="shared" si="3"/>
        <v>21139.244336888001</v>
      </c>
    </row>
    <row r="112" spans="1:5">
      <c r="A112" s="53" t="s">
        <v>127</v>
      </c>
      <c r="B112" s="63">
        <v>20151.745817105999</v>
      </c>
    </row>
    <row r="113" spans="1:4">
      <c r="A113" s="53" t="s">
        <v>129</v>
      </c>
      <c r="B113" s="63">
        <v>20716.556014198999</v>
      </c>
    </row>
    <row r="114" spans="1:4">
      <c r="A114" s="53" t="s">
        <v>130</v>
      </c>
      <c r="B114" s="63">
        <v>19509.074065887999</v>
      </c>
    </row>
    <row r="115" spans="1:4">
      <c r="A115" s="53" t="s">
        <v>131</v>
      </c>
      <c r="B115" s="63">
        <v>19913.518644284999</v>
      </c>
      <c r="C115"/>
      <c r="D115"/>
    </row>
    <row r="116" spans="1:4">
      <c r="A116" s="53" t="s">
        <v>132</v>
      </c>
      <c r="B116" s="63">
        <v>19961.208732538002</v>
      </c>
      <c r="C116"/>
      <c r="D116"/>
    </row>
    <row r="117" spans="1:4">
      <c r="A117" s="53" t="s">
        <v>149</v>
      </c>
      <c r="B117" s="63">
        <v>22663.265744920001</v>
      </c>
      <c r="C117"/>
      <c r="D117"/>
    </row>
    <row r="118" spans="1:4">
      <c r="A118" s="53" t="s">
        <v>152</v>
      </c>
      <c r="B118" s="63">
        <v>21139.244336888001</v>
      </c>
      <c r="C118"/>
      <c r="D118"/>
    </row>
    <row r="119" spans="1:4">
      <c r="A119" s="53" t="s">
        <v>204</v>
      </c>
      <c r="B119" s="63">
        <v>7571.8878999999997</v>
      </c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55</v>
      </c>
      <c r="B127" s="59" t="s">
        <v>9</v>
      </c>
      <c r="C127" s="51" t="s">
        <v>55</v>
      </c>
      <c r="D127" s="132" t="s">
        <v>8</v>
      </c>
    </row>
    <row r="128" spans="1:4">
      <c r="A128" s="60" t="s">
        <v>61</v>
      </c>
      <c r="B128" s="61"/>
      <c r="C128" s="51" t="s">
        <v>61</v>
      </c>
      <c r="D128" s="52"/>
    </row>
    <row r="129" spans="1:5">
      <c r="A129" s="53" t="s">
        <v>172</v>
      </c>
      <c r="B129" s="62">
        <v>35869.627999999997</v>
      </c>
      <c r="C129" s="55">
        <v>1</v>
      </c>
      <c r="D129" s="62">
        <v>738.08597350399998</v>
      </c>
      <c r="E129" s="88">
        <f>MAX(D129:D159)</f>
        <v>741.76341351200006</v>
      </c>
    </row>
    <row r="130" spans="1:5">
      <c r="A130" s="53" t="s">
        <v>173</v>
      </c>
      <c r="B130" s="62">
        <v>35762.870999999999</v>
      </c>
      <c r="C130" s="55">
        <v>2</v>
      </c>
      <c r="D130" s="62">
        <v>732.89334300799999</v>
      </c>
    </row>
    <row r="131" spans="1:5">
      <c r="A131" s="53" t="s">
        <v>174</v>
      </c>
      <c r="B131" s="62">
        <v>30857.602999999999</v>
      </c>
      <c r="C131" s="55">
        <v>3</v>
      </c>
      <c r="D131" s="62">
        <v>657.25838450399999</v>
      </c>
    </row>
    <row r="132" spans="1:5">
      <c r="A132" s="53" t="s">
        <v>175</v>
      </c>
      <c r="B132" s="62">
        <v>29301.739000000001</v>
      </c>
      <c r="C132" s="55">
        <v>4</v>
      </c>
      <c r="D132" s="62">
        <v>613.06366150400004</v>
      </c>
    </row>
    <row r="133" spans="1:5">
      <c r="A133" s="53" t="s">
        <v>176</v>
      </c>
      <c r="B133" s="62">
        <v>35484.642</v>
      </c>
      <c r="C133" s="55">
        <v>5</v>
      </c>
      <c r="D133" s="62">
        <v>720.23037146399997</v>
      </c>
    </row>
    <row r="134" spans="1:5">
      <c r="A134" s="53" t="s">
        <v>177</v>
      </c>
      <c r="B134" s="62">
        <v>36032.089999999997</v>
      </c>
      <c r="C134" s="55">
        <v>6</v>
      </c>
      <c r="D134" s="62">
        <v>739.68846400799998</v>
      </c>
    </row>
    <row r="135" spans="1:5">
      <c r="A135" s="53" t="s">
        <v>178</v>
      </c>
      <c r="B135" s="62">
        <v>35629.277800000003</v>
      </c>
      <c r="C135" s="55">
        <v>7</v>
      </c>
      <c r="D135" s="62">
        <v>733.99601161600003</v>
      </c>
    </row>
    <row r="136" spans="1:5">
      <c r="A136" s="53" t="s">
        <v>179</v>
      </c>
      <c r="B136" s="62">
        <v>36039.095503999997</v>
      </c>
      <c r="C136" s="55">
        <v>8</v>
      </c>
      <c r="D136" s="62">
        <v>741.64448400799995</v>
      </c>
    </row>
    <row r="137" spans="1:5">
      <c r="A137" s="53" t="s">
        <v>180</v>
      </c>
      <c r="B137" s="62">
        <v>36307.036999999997</v>
      </c>
      <c r="C137" s="55">
        <v>9</v>
      </c>
      <c r="D137" s="62">
        <v>741.76341351200006</v>
      </c>
    </row>
    <row r="138" spans="1:5">
      <c r="A138" s="53" t="s">
        <v>181</v>
      </c>
      <c r="B138" s="62">
        <v>31230.633504000001</v>
      </c>
      <c r="C138" s="55">
        <v>10</v>
      </c>
      <c r="D138" s="62">
        <v>664.78379900799996</v>
      </c>
    </row>
    <row r="139" spans="1:5">
      <c r="A139" s="53" t="s">
        <v>182</v>
      </c>
      <c r="B139" s="62">
        <v>28294.494999999999</v>
      </c>
      <c r="C139" s="55">
        <v>11</v>
      </c>
      <c r="D139" s="62">
        <v>603.246145512</v>
      </c>
    </row>
    <row r="140" spans="1:5">
      <c r="A140" s="53" t="s">
        <v>183</v>
      </c>
      <c r="B140" s="62">
        <v>31788.580999999998</v>
      </c>
      <c r="C140" s="55">
        <v>12</v>
      </c>
      <c r="D140" s="62">
        <v>660.589340494</v>
      </c>
    </row>
    <row r="141" spans="1:5">
      <c r="A141" s="53" t="s">
        <v>184</v>
      </c>
      <c r="B141" s="62">
        <v>31669.079000000002</v>
      </c>
      <c r="C141" s="55">
        <v>13</v>
      </c>
      <c r="D141" s="62">
        <v>663.70136904599997</v>
      </c>
    </row>
    <row r="142" spans="1:5">
      <c r="A142" s="53" t="s">
        <v>185</v>
      </c>
      <c r="B142" s="62">
        <v>32263.692999999999</v>
      </c>
      <c r="C142" s="55">
        <v>14</v>
      </c>
      <c r="D142" s="62">
        <v>672.82448950399998</v>
      </c>
    </row>
    <row r="143" spans="1:5">
      <c r="A143" s="53" t="s">
        <v>186</v>
      </c>
      <c r="B143" s="62">
        <v>28608.603999999999</v>
      </c>
      <c r="C143" s="55">
        <v>15</v>
      </c>
      <c r="D143" s="62">
        <v>615.019682504</v>
      </c>
    </row>
    <row r="144" spans="1:5">
      <c r="A144" s="53" t="s">
        <v>187</v>
      </c>
      <c r="B144" s="62">
        <v>31728.878504</v>
      </c>
      <c r="C144" s="55">
        <v>16</v>
      </c>
      <c r="D144" s="62">
        <v>665.26137000799997</v>
      </c>
    </row>
    <row r="145" spans="1:5">
      <c r="A145" s="53" t="s">
        <v>188</v>
      </c>
      <c r="B145" s="62">
        <v>30368.099600000001</v>
      </c>
      <c r="C145" s="55">
        <v>17</v>
      </c>
      <c r="D145" s="62">
        <v>642.83885890399995</v>
      </c>
    </row>
    <row r="146" spans="1:5">
      <c r="A146" s="53" t="s">
        <v>189</v>
      </c>
      <c r="B146" s="62">
        <v>28806.734007999999</v>
      </c>
      <c r="C146" s="55">
        <v>18</v>
      </c>
      <c r="D146" s="62">
        <v>604.3168604</v>
      </c>
    </row>
    <row r="147" spans="1:5">
      <c r="A147" s="53" t="s">
        <v>190</v>
      </c>
      <c r="B147" s="62">
        <v>34044.201999999997</v>
      </c>
      <c r="C147" s="55">
        <v>19</v>
      </c>
      <c r="D147" s="62">
        <v>696.76916250399995</v>
      </c>
    </row>
    <row r="148" spans="1:5">
      <c r="A148" s="53" t="s">
        <v>191</v>
      </c>
      <c r="B148" s="62">
        <v>33543.118199999997</v>
      </c>
      <c r="C148" s="55">
        <v>20</v>
      </c>
      <c r="D148" s="62">
        <v>697.75273739800002</v>
      </c>
    </row>
    <row r="149" spans="1:5">
      <c r="A149" s="53" t="s">
        <v>192</v>
      </c>
      <c r="B149" s="62">
        <v>33234.013599999998</v>
      </c>
      <c r="C149" s="55">
        <v>21</v>
      </c>
      <c r="D149" s="62">
        <v>693.00349730400001</v>
      </c>
    </row>
    <row r="150" spans="1:5">
      <c r="A150" s="53" t="s">
        <v>193</v>
      </c>
      <c r="B150" s="62">
        <v>33608.826503999997</v>
      </c>
      <c r="C150" s="55">
        <v>22</v>
      </c>
      <c r="D150" s="62">
        <v>696.29329170400001</v>
      </c>
    </row>
    <row r="151" spans="1:5">
      <c r="A151" s="53" t="s">
        <v>194</v>
      </c>
      <c r="B151" s="62">
        <v>33629.858999999997</v>
      </c>
      <c r="C151" s="55">
        <v>23</v>
      </c>
      <c r="D151" s="62">
        <v>695.49975355200002</v>
      </c>
    </row>
    <row r="152" spans="1:5">
      <c r="A152" s="53" t="s">
        <v>195</v>
      </c>
      <c r="B152" s="62">
        <v>29790.623</v>
      </c>
      <c r="C152" s="55">
        <v>24</v>
      </c>
      <c r="D152" s="62">
        <v>635.86217650399999</v>
      </c>
    </row>
    <row r="153" spans="1:5">
      <c r="A153" s="53" t="s">
        <v>196</v>
      </c>
      <c r="B153" s="62">
        <v>28546.472229999999</v>
      </c>
      <c r="C153" s="55">
        <v>25</v>
      </c>
      <c r="D153" s="62">
        <v>593.24368291799999</v>
      </c>
    </row>
    <row r="154" spans="1:5">
      <c r="A154" s="53" t="s">
        <v>197</v>
      </c>
      <c r="B154" s="62">
        <v>34580.563000000002</v>
      </c>
      <c r="C154" s="55">
        <v>26</v>
      </c>
      <c r="D154" s="62">
        <v>700.99251455199999</v>
      </c>
    </row>
    <row r="155" spans="1:5">
      <c r="A155" s="53" t="s">
        <v>198</v>
      </c>
      <c r="B155" s="62">
        <v>33726.805</v>
      </c>
      <c r="C155" s="55">
        <v>27</v>
      </c>
      <c r="D155" s="62">
        <v>697.70411700800003</v>
      </c>
    </row>
    <row r="156" spans="1:5">
      <c r="A156" s="53" t="s">
        <v>199</v>
      </c>
      <c r="B156" s="62">
        <v>34448.934999999998</v>
      </c>
      <c r="C156" s="55">
        <v>28</v>
      </c>
      <c r="D156" s="62">
        <v>708.69903351200003</v>
      </c>
    </row>
    <row r="157" spans="1:5">
      <c r="A157" s="53" t="s">
        <v>200</v>
      </c>
      <c r="B157" s="62">
        <v>35428.044999999998</v>
      </c>
      <c r="C157" s="55">
        <v>29</v>
      </c>
      <c r="D157" s="62">
        <v>726.88738970400004</v>
      </c>
      <c r="E157"/>
    </row>
    <row r="158" spans="1:5">
      <c r="A158" s="53" t="s">
        <v>201</v>
      </c>
      <c r="B158" s="62">
        <v>35797.612000000001</v>
      </c>
      <c r="C158" s="55">
        <v>30</v>
      </c>
      <c r="D158" s="62">
        <v>731.14784581599997</v>
      </c>
      <c r="E158"/>
    </row>
    <row r="159" spans="1:5">
      <c r="A159" s="53" t="s">
        <v>164</v>
      </c>
      <c r="B159" s="62">
        <v>30758.1682</v>
      </c>
      <c r="C159" s="55">
        <v>31</v>
      </c>
      <c r="D159" s="62">
        <v>654.18311190400004</v>
      </c>
      <c r="E159"/>
    </row>
    <row r="160" spans="1:5">
      <c r="A160"/>
      <c r="C160"/>
      <c r="D160" s="89">
        <v>806</v>
      </c>
      <c r="E160" s="121">
        <f>(MAX(D129:D159)/D160-1)*100</f>
        <v>-7.9697998124069418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81</v>
      </c>
      <c r="B163" s="141" t="s">
        <v>14</v>
      </c>
      <c r="C163" s="142"/>
      <c r="D163"/>
      <c r="E163" s="90"/>
    </row>
    <row r="164" spans="1:5">
      <c r="A164" s="51" t="s">
        <v>55</v>
      </c>
      <c r="B164" s="132" t="s">
        <v>79</v>
      </c>
      <c r="C164" s="132" t="s">
        <v>80</v>
      </c>
      <c r="D164"/>
      <c r="E164" s="90"/>
    </row>
    <row r="165" spans="1:5">
      <c r="A165" s="51" t="s">
        <v>53</v>
      </c>
      <c r="B165" s="52"/>
      <c r="C165" s="52"/>
      <c r="D165"/>
      <c r="E165" s="90"/>
    </row>
    <row r="166" spans="1:5">
      <c r="A166" s="53" t="s">
        <v>152</v>
      </c>
      <c r="B166" s="63">
        <v>37573</v>
      </c>
      <c r="C166" s="125" t="s">
        <v>170</v>
      </c>
      <c r="D166" s="89">
        <v>39996</v>
      </c>
      <c r="E166" s="121">
        <f>(B166/D166-1)*100</f>
        <v>-6.0581058105810603</v>
      </c>
    </row>
    <row r="167" spans="1:5">
      <c r="A167"/>
      <c r="B167"/>
      <c r="C167"/>
    </row>
    <row r="169" spans="1:5">
      <c r="A169" s="51" t="s">
        <v>81</v>
      </c>
      <c r="B169" s="141" t="s">
        <v>13</v>
      </c>
      <c r="C169" s="145"/>
      <c r="D169" s="141" t="s">
        <v>14</v>
      </c>
      <c r="E169" s="142"/>
    </row>
    <row r="170" spans="1:5">
      <c r="A170" s="51" t="s">
        <v>55</v>
      </c>
      <c r="B170" s="132" t="s">
        <v>79</v>
      </c>
      <c r="C170" s="132" t="s">
        <v>80</v>
      </c>
      <c r="D170" s="132" t="s">
        <v>79</v>
      </c>
      <c r="E170" s="132" t="s">
        <v>80</v>
      </c>
    </row>
    <row r="171" spans="1:5">
      <c r="A171" s="51" t="s">
        <v>84</v>
      </c>
      <c r="B171" s="52"/>
      <c r="C171" s="52"/>
      <c r="D171" s="52"/>
      <c r="E171" s="52"/>
    </row>
    <row r="172" spans="1:5">
      <c r="A172" s="55">
        <v>2017</v>
      </c>
      <c r="B172" s="63">
        <v>41381</v>
      </c>
      <c r="C172" s="125" t="s">
        <v>82</v>
      </c>
      <c r="D172" s="63">
        <v>39536</v>
      </c>
      <c r="E172" s="125" t="s">
        <v>83</v>
      </c>
    </row>
    <row r="173" spans="1:5">
      <c r="A173" s="55">
        <v>2018</v>
      </c>
      <c r="B173" s="63">
        <v>40947</v>
      </c>
      <c r="C173" s="125" t="s">
        <v>78</v>
      </c>
      <c r="D173" s="63">
        <v>39996</v>
      </c>
      <c r="E173" s="125" t="s">
        <v>92</v>
      </c>
    </row>
    <row r="174" spans="1:5">
      <c r="A174" s="55">
        <v>2019</v>
      </c>
      <c r="B174" s="63">
        <v>40455</v>
      </c>
      <c r="C174" s="125" t="s">
        <v>128</v>
      </c>
      <c r="D174" s="63">
        <v>40021</v>
      </c>
      <c r="E174" s="125" t="s">
        <v>151</v>
      </c>
    </row>
    <row r="176" spans="1:5">
      <c r="A176"/>
      <c r="B176"/>
      <c r="C176"/>
      <c r="D176"/>
      <c r="E176"/>
    </row>
    <row r="177" spans="1:6">
      <c r="A177" s="51" t="s">
        <v>81</v>
      </c>
      <c r="B177" s="141" t="s">
        <v>13</v>
      </c>
      <c r="C177" s="145"/>
      <c r="D177" s="141" t="s">
        <v>14</v>
      </c>
      <c r="E177" s="142"/>
    </row>
    <row r="178" spans="1:6">
      <c r="A178" s="51" t="s">
        <v>55</v>
      </c>
      <c r="B178" s="132" t="s">
        <v>79</v>
      </c>
      <c r="C178" s="132" t="s">
        <v>80</v>
      </c>
      <c r="D178" s="132" t="s">
        <v>79</v>
      </c>
      <c r="E178" s="132" t="s">
        <v>80</v>
      </c>
    </row>
    <row r="179" spans="1:6">
      <c r="A179" s="64"/>
      <c r="B179" s="63">
        <v>45450</v>
      </c>
      <c r="C179" s="125" t="s">
        <v>85</v>
      </c>
      <c r="D179" s="63">
        <v>41318</v>
      </c>
      <c r="E179" s="125" t="s">
        <v>86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87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2018</v>
      </c>
      <c r="B185" s="70">
        <f>D173</f>
        <v>39996</v>
      </c>
      <c r="C185" s="70">
        <f>B173</f>
        <v>40947</v>
      </c>
      <c r="D185" s="71" t="str">
        <f>MID(Dat_01!E173,1,2)+0&amp;" "&amp;TEXT(DATE(MID(Dat_01!E173,7,4),MID(Dat_01!E173,4,2),MID(Dat_01!E173,1,2)),"mmmm")&amp;" ("&amp;MID(Dat_01!E173,12,16)&amp;" h)"</f>
        <v>3 agosto (13:45 h)</v>
      </c>
      <c r="E185" s="71" t="str">
        <f>MID(Dat_01!C173,1,2)+0&amp;" "&amp;TEXT(DATE(MID(Dat_01!C173,7,4),MID(Dat_01!C173,4,2),MID(Dat_01!C173,1,2)),"mmmm")&amp;" ("&amp;MID(Dat_01!C173,12,16)&amp;" h)"</f>
        <v>8 febrero (20:24 h)</v>
      </c>
    </row>
    <row r="186" spans="1:6">
      <c r="A186" s="72">
        <f>A174</f>
        <v>2019</v>
      </c>
      <c r="B186" s="70">
        <f>D174</f>
        <v>40021</v>
      </c>
      <c r="C186" s="70">
        <f>B174</f>
        <v>40455</v>
      </c>
      <c r="D186" s="71" t="str">
        <f>MID(Dat_01!E174,1,2)+0&amp;" "&amp;TEXT(DATE(MID(Dat_01!E174,7,4),MID(Dat_01!E174,4,2),MID(Dat_01!E174,1,2)),"mmmm")&amp;" ("&amp;MID(Dat_01!E174,12,16)&amp;" h)"</f>
        <v>23 julio (13:25 h)</v>
      </c>
      <c r="E186" s="71" t="str">
        <f>MID(Dat_01!C174,1,2)+0&amp;" "&amp;TEXT(DATE(MID(Dat_01!C174,7,4),MID(Dat_01!C174,4,2),MID(Dat_01!C174,1,2)),"mmmm")&amp;" ("&amp;MID(Dat_01!C174,12,16)&amp;" h)"</f>
        <v>22 enero (20:08 h)</v>
      </c>
    </row>
    <row r="187" spans="1:6">
      <c r="A187" s="73" t="str">
        <f>LOWER(MID(A166,1,3))&amp;"-"&amp;MID(A174,3,2)</f>
        <v>ago-19</v>
      </c>
      <c r="B187" s="74">
        <f>IF(B163="Invierno","",B166)</f>
        <v>37573</v>
      </c>
      <c r="C187" s="74" t="str">
        <f>IF(B163="Invierno",B166,"")</f>
        <v/>
      </c>
      <c r="D187" s="75" t="str">
        <f>IF(B187="","",MID(Dat_01!C166,1,2)+0&amp;" "&amp;TEXT(DATE(MID(Dat_01!C166,7,4),MID(Dat_01!C166,4,2),MID(Dat_01!C166,1,2)),"mmmm")&amp;" ("&amp;MID(Dat_01!C166,12,16)&amp;" h)")</f>
        <v>9 agosto (13:47 h)</v>
      </c>
      <c r="E187" s="75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E188" s="129" t="str">
        <f>CONCATENATE(MID(D187,1,FIND(" ",D187)+3)," ",MID(D187,FIND("(",D187)+1,7))</f>
        <v>9 ago 13:47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2019-09-16T08:07:04Z</dcterms:modified>
</cp:coreProperties>
</file>