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1\ABR\INF_ELABORADA\"/>
    </mc:Choice>
  </mc:AlternateContent>
  <xr:revisionPtr revIDLastSave="0" documentId="8_{E86558D7-8F44-44CC-AE57-884DB687CB81}" xr6:coauthVersionLast="45" xr6:coauthVersionMax="45" xr10:uidLastSave="{00000000-0000-0000-0000-000000000000}"/>
  <bookViews>
    <workbookView xWindow="-1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Dat_01!$A$4:$J$25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9" i="16" l="1"/>
  <c r="E160" i="10" l="1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E129" i="10" l="1"/>
  <c r="D185" i="10" l="1"/>
  <c r="C186" i="10"/>
  <c r="C185" i="10"/>
  <c r="B187" i="10"/>
  <c r="D187" i="10" s="1"/>
  <c r="B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C38" i="16" s="1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G38" i="16" l="1"/>
  <c r="D38" i="16"/>
  <c r="H38" i="16"/>
  <c r="C101" i="16"/>
  <c r="A5" i="16"/>
  <c r="E38" i="16"/>
  <c r="F38" i="16"/>
  <c r="C2" i="10" l="1"/>
  <c r="E186" i="10" l="1"/>
  <c r="G108" i="16" s="1"/>
  <c r="F108" i="16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<sst xmlns="http://schemas.openxmlformats.org/spreadsheetml/2006/main" count="335" uniqueCount="204">
  <si>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</si>
  <si>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</si>
  <si>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</si>
  <si>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</si>
  <si>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</si>
  <si>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</si>
  <si>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</si>
  <si>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</si>
  <si>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</si>
  <si>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</si>
  <si>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</si>
  <si>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</si>
  <si>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</si>
  <si>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</si>
  <si>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</si>
  <si>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</si>
  <si>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</si>
  <si>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</si>
  <si>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</si>
  <si>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</si>
  <si>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</si>
  <si>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</si>
  <si>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</si>
  <si>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</si>
  <si>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</si>
  <si>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</si>
  <si>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</si>
  <si>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</si>
  <si>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</si>
  <si>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</si>
  <si>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</si>
  <si>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</si>
  <si>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</si>
  <si>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</si>
  <si>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</si>
  <si>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</si>
  <si>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</si>
  <si>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</si>
  <si>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</si>
  <si>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</si>
  <si>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</si>
  <si>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</si>
  <si>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</si>
  <si>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</si>
  <si>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</si>
  <si>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</si>
  <si>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</si>
  <si>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</si>
  <si>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</si>
  <si>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</si>
  <si>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</si>
  <si>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</si>
  <si>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</si>
  <si>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</si>
  <si>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</si>
  <si>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</si>
  <si>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</si>
  <si>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</si>
  <si>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</si>
  <si>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</si>
  <si>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</si>
  <si>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</si>
  <si>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</si>
  <si>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</si>
  <si>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</si>
  <si>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</si>
  <si>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</si>
  <si>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</si>
  <si>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</si>
  <si>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</si>
  <si>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</si>
  <si>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</si>
  <si>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</si>
  <si>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</si>
  <si>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</si>
  <si>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</si>
  <si>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</si>
  <si>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</si>
  <si>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</si>
  <si>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</si>
  <si>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</si>
  <si>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</si>
  <si>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</si>
  <si>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</si>
  <si>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</si>
  <si>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</si>
  <si>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</si>
  <si>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</si>
  <si>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</si>
  <si>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</si>
  <si>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</si>
  <si>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</si>
  <si>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</si>
  <si>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</si>
  <si>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</si>
  <si>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</si>
  <si>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</si>
  <si>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</si>
  <si>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</si>
  <si>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</si>
  <si>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</si>
  <si>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</si>
  <si>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</si>
  <si>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</si>
  <si>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</si>
  <si>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</si>
  <si>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</si>
  <si>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</si>
  <si>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</si>
  <si>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</si>
  <si>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</si>
  <si>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</si>
  <si>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</si>
  <si>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</si>
  <si>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</si>
  <si>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</si>
  <si>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</si>
  <si>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</si>
  <si>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</si>
  <si>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</si>
  <si>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</si>
  <si>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</si>
  <si>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</si>
  <si>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</si>
  <si>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</si>
  <si>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</si>
  <si>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</si>
  <si>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Diciembre 2019</t>
  </si>
  <si>
    <t>Enero 2020</t>
  </si>
  <si>
    <t>20/01/2020 20:22</t>
  </si>
  <si>
    <t>Febrero 2020</t>
  </si>
  <si>
    <t>Marzo 2020</t>
  </si>
  <si>
    <t>Abril 2020</t>
  </si>
  <si>
    <t>30/04/2020</t>
  </si>
  <si>
    <t>Mayo 2020</t>
  </si>
  <si>
    <t>31/05/2020</t>
  </si>
  <si>
    <t>Junio 2020</t>
  </si>
  <si>
    <t>30/06/2020</t>
  </si>
  <si>
    <t>Julio 2020</t>
  </si>
  <si>
    <t>31/07/2020</t>
  </si>
  <si>
    <t>Agosto 2020</t>
  </si>
  <si>
    <t>30/07/2020 13:54</t>
  </si>
  <si>
    <t>31/08/2020</t>
  </si>
  <si>
    <t>Septiembre 2020</t>
  </si>
  <si>
    <t>30/09/2020</t>
  </si>
  <si>
    <t>Octubre 2020</t>
  </si>
  <si>
    <t>31/10/2020</t>
  </si>
  <si>
    <t>Noviembre 2020</t>
  </si>
  <si>
    <t>30/11/2020</t>
  </si>
  <si>
    <t>Diciembre 2020</t>
  </si>
  <si>
    <t>31/12/2020</t>
  </si>
  <si>
    <t>Enero 2021</t>
  </si>
  <si>
    <t>31/01/2021</t>
  </si>
  <si>
    <t>Febrero 2021</t>
  </si>
  <si>
    <t>08/01/2021 14:05</t>
  </si>
  <si>
    <t>28/02/2021</t>
  </si>
  <si>
    <t>Marzo 2021</t>
  </si>
  <si>
    <t>31/03/2021</t>
  </si>
  <si>
    <t>Abril 2021</t>
  </si>
  <si>
    <t>30/04/2021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</si>
  <si>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ut="05/11/2021 16:41:57" si="2.00000001ef469765dfb9c963f3e28cd1e193a60bce3ea3726b991a71c0bcce420cac65eb4c42a9270f2050dcb2d866c61fa8d380ac49081ca7763182d726f7d0976f128c3d7a7d5843cb709b04507fad8a189a7784a76a60dd1947162fe273ce116e7abece90ad3281d13a4156af7001cd6f4eaaef1674cecd3b669621574961a46e83f6a7431a72a29f65d5cb1165df499700afd4bf0e4f9dcf8c70f5551eaa835d.p.3082.0.1.Europe/Madrid.upriv*_1*_pidn2*_19*_session*-lat*_1.000000019669b96d0888fd75e7e4b9a54b36bb4cbc6025e0df79596f6b9040de7506caf1665ab63ada03fcb7166190c1c52c260027c2b91b.00000001f14189e6b85493c95ec7753a19ba18fabc6025e03f34c632a61bd7d73f3e81bceacba617b056c7f2db0dee7af86c3024baee34f9.0.1.1.BDEbi.D066E1C611E6257C10D00080EF253B44.0-3082.1.1_-0.1.0_-3082.1.1_5.5.0.*0.000000019be871c92fed51e8eec15c9930b6dc86c911585a43e944f3b8ebad7b962e4e5f6be0e8c3.0.23.11*.2*.0400*.31152J.e.00000001c389a4ec572a80e491e48ed4f49b139ec911585ad5f4703dd4a6dcc2417d4c49f098efc8.0.10*.131*.122*.122.0.0" msgID="C3B8563E11EBB27799DF0080EF153C9C"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</si>
  <si>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ut="05/11/2021 16:42:49" si="2.00000001ef469765dfb9c963f3e28cd1e193a60bce3ea3726b991a71c0bcce420cac65eb4c42a9270f2050dcb2d866c61fa8d380ac49081ca7763182d726f7d0976f128c3d7a7d5843cb709b04507fad8a189a7784a76a60dd1947162fe273ce116e7abece90ad3281d13a4156af7001cd6f4eaaef1674cecd3b669621574961a46e83f6a7431a72a29f65d5cb1165df499700afd4bf0e4f9dcf8c70f5551eaa835d.p.3082.0.1.Europe/Madrid.upriv*_1*_pidn2*_19*_session*-lat*_1.000000019669b96d0888fd75e7e4b9a54b36bb4cbc6025e0df79596f6b9040de7506caf1665ab63ada03fcb7166190c1c52c260027c2b91b.00000001f14189e6b85493c95ec7753a19ba18fabc6025e03f34c632a61bd7d73f3e81bceacba617b056c7f2db0dee7af86c3024baee34f9.0.1.1.BDEbi.D066E1C611E6257C10D00080EF253B44.0-3082.1.1_-0.1.0_-3082.1.1_5.5.0.*0.000000019be871c92fed51e8eec15c9930b6dc86c911585a43e944f3b8ebad7b962e4e5f6be0e8c3.0.23.11*.2*.0400*.31152J.e.00000001c389a4ec572a80e491e48ed4f49b139ec911585ad5f4703dd4a6dcc2417d4c49f098efc8.0.10*.131*.122*.122.0.0" msgID="DC1C110211EBB27799DF0080EFD5BC9C"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nrr="327" nrc="324"&gt;&lt;pg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</si>
  <si>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</si>
  <si>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</si>
  <si>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</si>
  <si>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</si>
  <si>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</si>
  <si>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</si>
  <si>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</si>
  <si>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</si>
  <si>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</si>
  <si>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</si>
  <si>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</si>
  <si>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</si>
  <si>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</si>
  <si>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</si>
  <si>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</si>
  <si>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</si>
  <si>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</si>
  <si>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</si>
  <si>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</si>
  <si>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</si>
  <si>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</si>
  <si>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</si>
  <si>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</si>
  <si>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</si>
  <si>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</si>
  <si>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</si>
  <si>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</si>
  <si>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</si>
  <si>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</si>
  <si>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ut="05/11/2021 16:43:23" si="2.00000001ef469765dfb9c963f3e28cd1e193a60bce3ea3726b991a71c0bcce420cac65eb4c42a9270f2050dcb2d866c61fa8d380ac49081ca7763182d726f7d0976f128c3d7a7d5843cb709b04507fad8a189a7784a76a60dd1947162fe273ce116e7abece90ad3281d13a4156af7001cd6f4eaaef1674cecd3b669621574961a46e83f6a7431a72a29f65d5cb1165df499700afd4bf0e4f9dcf8c70f5551eaa835d.p.3082.0.1.Europe/Madrid.upriv*_1*_pidn2*_19*_session*-lat*_1.000000019669b96d0888fd75e7e4b9a54b36bb4cbc6025e0df79596f6b9040de7506caf1665ab63ada03fcb7166190c1c52c260027c2b91b.00000001f14189e6b85493c95ec7753a19ba18fabc6025e03f34c632a61bd7d73f3e81bceacba617b056c7f2db0dee7af86c3024baee34f9.0.1.1.BDEbi.D066E1C611E6257C10D00080EF253B44.0-3082.1.1_-0.1.0_-3082.1.1_5.5.0.*0.000000019be871c92fed51e8eec15c9930b6dc86c911585a43e944f3b8ebad7b962e4e5f6be0e8c3.0.23.11*.2*.0400*.31152J.e.00000001c389a4ec572a80e491e48ed4f49b139ec911585ad5f4703dd4a6dcc2417d4c49f098efc8.0.10*.131*.122*.122.0.0" msgID="FD15E8E311EBB27799DF0080EF55BB9B"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nrr="1690" nrc="224"&gt;&lt;pg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</si>
  <si>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ut="05/11/2021 16:43:52" si="2.00000001ef469765dfb9c963f3e28cd1e193a60bce3ea3726b991a71c0bcce420cac65eb4c42a9270f2050dcb2d866c61fa8d380ac49081ca7763182d726f7d0976f128c3d7a7d5843cb709b04507fad8a189a7784a76a60dd1947162fe273ce116e7abece90ad3281d13a4156af7001cd6f4eaaef1674cecd3b669621574961a46e83f6a7431a72a29f65d5cb1165df499700afd4bf0e4f9dcf8c70f5551eaa835d.p.3082.0.1.Europe/Madrid.upriv*_1*_pidn2*_19*_session*-lat*_1.000000019669b96d0888fd75e7e4b9a54b36bb4cbc6025e0df79596f6b9040de7506caf1665ab63ada03fcb7166190c1c52c260027c2b91b.00000001f14189e6b85493c95ec7753a19ba18fabc6025e03f34c632a61bd7d73f3e81bceacba617b056c7f2db0dee7af86c3024baee34f9.0.1.1.BDEbi.D066E1C611E6257C10D00080EF253B44.0-3082.1.1_-0.1.0_-3082.1.1_5.5.0.*0.000000019be871c92fed51e8eec15c9930b6dc86c911585a43e944f3b8ebad7b962e4e5f6be0e8c3.0.23.11*.2*.0400*.31152J.e.00000001c389a4ec572a80e491e48ed4f49b139ec911585ad5f4703dd4a6dcc2417d4c49f098efc8.0.10*.131*.122*.122.0.0" msgID="0E7D72BC11EBB27899DF0080EFE5DC9C"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nrr="1780" nrc="118"&gt;&lt;pg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</si>
  <si>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Mayo 2021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</si>
  <si>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ut="05/11/2021 17:01:36" si="2.00000001ef469765dfb9c963f3e28cd1e193a60bce3ea3726b991a71c0bcce420cac65eb4c42a9270f2050dcb2d866c61fa8d380ac49081ca7763182d726f7d0976f128c3d7a7d5843cb709b04507fad8a189a7784a76a60dd1947162fe273ce116e7abece90ad3281d13a4156af7001cd6f4eaaef1674cecd3b669621574961a46e83f6a7431a72a29f65d5cb1165df499700afd4bf0e4f9dcf8c70f5551eaa835d.p.3082.0.1.Europe/Madrid.upriv*_1*_pidn2*_19*_session*-lat*_1.000000019669b96d0888fd75e7e4b9a54b36bb4cbc6025e0df79596f6b9040de7506caf1665ab63ada03fcb7166190c1c52c260027c2b91b.00000001f14189e6b85493c95ec7753a19ba18fabc6025e03f34c632a61bd7d73f3e81bceacba617b056c7f2db0dee7af86c3024baee34f9.0.1.1.BDEbi.D066E1C611E6257C10D00080EF253B44.0-3082.1.1_-0.1.0_-3082.1.1_5.5.0.*0.000000019be871c92fed51e8eec15c9930b6dc86c911585a43e944f3b8ebad7b962e4e5f6be0e8c3.0.23.11*.2*.0400*.31152J.e.00000001c389a4ec572a80e491e48ed4f49b139ec911585ad5f4703dd4a6dcc2417d4c49f098efc8.0.10*.131*.122*.122.0.0" msgID="9A76545A11EBB27899DF0080EF65DC9D"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rows="31" cols="2" /&gt;&lt;esdo ews="" ece="" ptn="" /&gt;&lt;/excel&gt;&lt;pgs&gt;&lt;pg rows="29" cols="1" nrr="1653" nrc="55"&gt;&lt;pg /&gt;&lt;bls&gt;&lt;bl sr="1" sc="1" rfetch="29" cfetch="1" posid="1" darows="0" dacols="1"&gt;&lt;excel&gt;&lt;epo ews="Dat_01" ece="A85" enr="MSTR.Serie_Balance_B.C._Mensual" ptn="" qtn="" rows="31" cols="2" /&gt;&lt;esdo ews="" ece="" ptn="" /&gt;&lt;/excel&gt;&lt;gridRng&gt;&lt;sect id="TITLE_AREA" rngprop="1:1:2:1" /&gt;&lt;sect id="ROWHEADERS_AREA" rngprop="3:1:29:1" /&gt;&lt;sect id="COLUMNHEADERS_AREA" rngprop="1:2:2:1" /&gt;&lt;sect id="DATA_AREA" rngprop="3:2:29:1"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</si>
  <si>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ut="05/11/2021 17:04:45" si="2.00000001ef469765dfb9c963f3e28cd1e193a60bce3ea3726b991a71c0bcce420cac65eb4c42a9270f2050dcb2d866c61fa8d380ac49081ca7763182d726f7d0976f128c3d7a7d5843cb709b04507fad8a189a7784a76a60dd1947162fe273ce116e7abece90ad3281d13a4156af7001cd6f4eaaef1674cecd3b669621574961a46e83f6a7431a72a29f65d5cb1165df499700afd4bf0e4f9dcf8c70f5551eaa835d.p.3082.0.1.Europe/Madrid.upriv*_1*_pidn2*_19*_session*-lat*_1.000000019669b96d0888fd75e7e4b9a54b36bb4cbc6025e0df79596f6b9040de7506caf1665ab63ada03fcb7166190c1c52c260027c2b91b.00000001f14189e6b85493c95ec7753a19ba18fabc6025e03f34c632a61bd7d73f3e81bceacba617b056c7f2db0dee7af86c3024baee34f9.0.1.1.BDEbi.D066E1C611E6257C10D00080EF253B44.0-3082.1.1_-0.1.0_-3082.1.1_5.5.0.*0.000000019be871c92fed51e8eec15c9930b6dc86c911585a43e944f3b8ebad7b962e4e5f6be0e8c3.0.23.11*.2*.0400*.31152J.e.00000001c389a4ec572a80e491e48ed4f49b139ec911585ad5f4703dd4a6dcc2417d4c49f098efc8.0.10*.131*.122*.122.0.0" msgID="CC109D5C11EBB27A99DF0080EFB57A99"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nrr="1783" nrc="61"&gt;&lt;pg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</si>
  <si>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ut="05/11/2021 17:05:38" si="2.00000001ef469765dfb9c963f3e28cd1e193a60bce3ea3726b991a71c0bcce420cac65eb4c42a9270f2050dcb2d866c61fa8d380ac49081ca7763182d726f7d0976f128c3d7a7d5843cb709b04507fad8a189a7784a76a60dd1947162fe273ce116e7abece90ad3281d13a4156af7001cd6f4eaaef1674cecd3b669621574961a46e83f6a7431a72a29f65d5cb1165df499700afd4bf0e4f9dcf8c70f5551eaa835d.p.3082.0.1.Europe/Madrid.upriv*_1*_pidn2*_19*_session*-lat*_1.000000019669b96d0888fd75e7e4b9a54b36bb4cbc6025e0df79596f6b9040de7506caf1665ab63ada03fcb7166190c1c52c260027c2b91b.00000001f14189e6b85493c95ec7753a19ba18fabc6025e03f34c632a61bd7d73f3e81bceacba617b056c7f2db0dee7af86c3024baee34f9.0.1.1.BDEbi.D066E1C611E6257C10D00080EF253B44.0-3082.1.1_-0.1.0_-3082.1.1_5.5.0.*0.000000019be871c92fed51e8eec15c9930b6dc86c911585a43e944f3b8ebad7b962e4e5f6be0e8c3.0.23.11*.2*.0400*.31152J.e.00000001c389a4ec572a80e491e48ed4f49b139ec911585ad5f4703dd4a6dcc2417d4c49f098efc8.0.10*.131*.122*.122.0.0" msgID="19191C1E11EBB27B99DF0080EFA55C9D"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nrr="1813" nrc="62"&gt;&lt;pg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</si>
  <si>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15/04/2021 21:17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</si>
  <si>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ut="05/11/2021 17:08:23" si="2.00000001ef469765dfb9c963f3e28cd1e193a60bce3ea3726b991a71c0bcce420cac65eb4c42a9270f2050dcb2d866c61fa8d380ac49081ca7763182d726f7d0976f128c3d7a7d5843cb709b04507fad8a189a7784a76a60dd1947162fe273ce116e7abece90ad3281d13a4156af7001cd6f4eaaef1674cecd3b669621574961a46e83f6a7431a72a29f65d5cb1165df499700afd4bf0e4f9dcf8c70f5551eaa835d.p.3082.0.1.Europe/Madrid.upriv*_1*_pidn2*_19*_session*-lat*_1.000000019669b96d0888fd75e7e4b9a54b36bb4cbc6025e0df79596f6b9040de7506caf1665ab63ada03fcb7166190c1c52c260027c2b91b.00000001f14189e6b85493c95ec7753a19ba18fabc6025e03f34c632a61bd7d73f3e81bceacba617b056c7f2db0dee7af86c3024baee34f9.0.1.1.BDEbi.D066E1C611E6257C10D00080EF253B44.0-3082.1.1_-0.1.0_-3082.1.1_5.5.0.*0.000000019be871c92fed51e8eec15c9930b6dc86c911585a43e944f3b8ebad7b962e4e5f6be0e8c3.0.23.11*.2*.0400*.31152J.e.00000001c389a4ec572a80e491e48ed4f49b139ec911585ad5f4703dd4a6dcc2417d4c49f098efc8.0.10*.131*.122*.122.0.0" msgID="7CC9D91B11EBB27B99DF0080EFB57C9D"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nrr="60" nrc="120"&gt;&lt;pg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</si>
  <si>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ut="05/11/2021 17:10:14" si="2.00000001ef469765dfb9c963f3e28cd1e193a60bce3ea3726b991a71c0bcce420cac65eb4c42a9270f2050dcb2d866c61fa8d380ac49081ca7763182d726f7d0976f128c3d7a7d5843cb709b04507fad8a189a7784a76a60dd1947162fe273ce116e7abece90ad3281d13a4156af7001cd6f4eaaef1674cecd3b669621574961a46e83f6a7431a72a29f65d5cb1165df499700afd4bf0e4f9dcf8c70f5551eaa835d.p.3082.0.1.Europe/Madrid.upriv*_1*_pidn2*_19*_session*-lat*_1.000000019669b96d0888fd75e7e4b9a54b36bb4cbc6025e0df79596f6b9040de7506caf1665ab63ada03fcb7166190c1c52c260027c2b91b.00000001f14189e6b85493c95ec7753a19ba18fabc6025e03f34c632a61bd7d73f3e81bceacba617b056c7f2db0dee7af86c3024baee34f9.0.1.1.BDEbi.D066E1C611E6257C10D00080EF253B44.0-3082.1.1_-0.1.0_-3082.1.1_5.5.0.*0.000000019be871c92fed51e8eec15c9930b6dc86c911585a43e944f3b8ebad7b962e4e5f6be0e8c3.0.23.11*.2*.0400*.31152J.e.00000001c389a4ec572a80e491e48ed4f49b139ec911585ad5f4703dd4a6dcc2417d4c49f098efc8.0.10*.131*.122*.122.0.0" msgID="BCF7EB7611EBB27B99DF0080EFD5BD9E"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nrr="183" nrc="252"&gt;&lt;pg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</si>
  <si>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ut="05/11/2021 17:12:54" si="2.00000001ef469765dfb9c963f3e28cd1e193a60bce3ea3726b991a71c0bcce420cac65eb4c42a9270f2050dcb2d866c61fa8d380ac49081ca7763182d726f7d0976f128c3d7a7d5843cb709b04507fad8a189a7784a76a60dd1947162fe273ce116e7abece90ad3281d13a4156af7001cd6f4eaaef1674cecd3b669621574961a46e83f6a7431a72a29f65d5cb1165df499700afd4bf0e4f9dcf8c70f5551eaa835d.p.3082.0.1.Europe/Madrid.upriv*_1*_pidn2*_19*_session*-lat*_1.000000019669b96d0888fd75e7e4b9a54b36bb4cbc6025e0df79596f6b9040de7506caf1665ab63ada03fcb7166190c1c52c260027c2b91b.00000001f14189e6b85493c95ec7753a19ba18fabc6025e03f34c632a61bd7d73f3e81bceacba617b056c7f2db0dee7af86c3024baee34f9.0.1.1.BDEbi.D066E1C611E6257C10D00080EF253B44.0-3082.1.1_-0.1.0_-3082.1.1_5.5.0.*0.000000019be871c92fed51e8eec15c9930b6dc86c911585a43e944f3b8ebad7b962e4e5f6be0e8c3.0.23.11*.2*.0400*.31152J.e.00000001c389a4ec572a80e491e48ed4f49b139ec911585ad5f4703dd4a6dcc2417d4c49f098efc8.0.10*.131*.122*.122.0.0" msgID="1D9FA68A11EBB27C99DF0080EF357B9A"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nrr="59" nrc="236"&gt;&lt;pg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</si>
  <si>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ut="05/11/2021 17:14:48" si="2.0000000104cbb5bf0fadb412e211856e82b6c1d860f9ec9db39844d16d751f9ddeaa93c9a96dec6e9538fda7833783c19d318bee1d29978b6d5773e09414087b22fe9f7f2aaccda6995f35ab078b72f52dbaae2f357d831f4cc0d03912a3423ee5b51b6dd124fb54badcf2eb965ea59fded017fd1177914cdf6daf5f34cc4c515bd6dcead9c401c58570a829fe03ce2f6554532da4d5d69974fbef0e10b060e747a0.p.3082.0.1.Europe/Madrid.upriv*_1*_pidn2*_19*_session*-lat*_1.000000018ffe34ab80136a762afca6e16bd172a8bc6025e008341637187ffb47e5edd1d5a5a10c024bb328148942369f298c9a3b757ae472.000000015065d3c59760631a204cd395ad93c9b3bc6025e05e6cd51e06a97e08c9d7407d9783af1aeea9ff54d613379dd43922438aee7ca0.0.1.1.BDEbi.D066E1C611E6257C10D00080EF253B44.0-3082.1.1_-0.1.0_-3082.1.1_5.5.0.*0.0000000139f63451f364a8415255b469754f9c53c911585a2a2e6813ad0adc7719d7645be32d9d99.0.23.11*.2*.0400*.31152J.e.000000010ccaca9df284a3b31a6d5be792953b8dc911585a28461c392b5e66c7edb71d8f3c49506f.0.10*.131*.122*.122.0.0" msgID="506A688E11EBB27C99DF0080EFF5FB9A"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nrr="695" nrc="420"&gt;&lt;pg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</si>
  <si>
    <t>6060eccd67f24adaab1a29a341f280fa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</si>
  <si>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ut="05/11/2021 19:04:03" si="2.00000001ef469765dfb9c963f3e28cd1e193a60bce3ea3726b991a71c0bcce420cac65eb4c42a9270f2050dcb2d866c61fa8d380ac49081ca7763182d726f7d0976f128c3d7a7d5843cb709b04507fad8a189a7784a76a60dd1947162fe273ce116e7abece90ad3281d13a4156af7001cd6f4eaaef1674cecd3b669621574961a46e83f6a7431a72a29f65d5cb1165df499700afd4bf0e4f9dcf8c70f5551eaa835d.p.3082.0.1.Europe/Madrid.upriv*_1*_pidn2*_19*_session*-lat*_1.000000019669b96d0888fd75e7e4b9a54b36bb4cbc6025e0df79596f6b9040de7506caf1665ab63ada03fcb7166190c1c52c260027c2b91b.00000001f14189e6b85493c95ec7753a19ba18fabc6025e03f34c632a61bd7d73f3e81bceacba617b056c7f2db0dee7af86c3024baee34f9.0.1.1.BDEbi.D066E1C611E6257C10D00080EF253B44.0-3082.1.1_-0.1.0_-3082.1.1_5.5.0.*0.000000019be871c92fed51e8eec15c9930b6dc86c911585a43e944f3b8ebad7b962e4e5f6be0e8c3.0.23.11*.2*.0400*.31152J.e.00000001c389a4ec572a80e491e48ed4f49b139ec911585ad5f4703dd4a6dcc2417d4c49f098efc8.0.10*.131*.122*.122.0.0" msgID="ED993E3C11EBB27C99DF0080EF153C9C"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nrr="1036" nrc="408"&gt;&lt;pg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</si>
</sst>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</cellStyleXfs>
  <cellXfs count="146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6" fillId="4" borderId="6" xfId="14" applyAlignment="1">
      <alignment horizontal="right" vertical="center"/>
    </xf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64" fontId="26" fillId="4" borderId="6" xfId="27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  <xf numFmtId="170" fontId="1" fillId="0" borderId="0" xfId="26" applyNumberFormat="1" applyFont="1"/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-1.0000000000000001E-5</c:v>
                </c:pt>
                <c:pt idx="1">
                  <c:v>-1.099E-2</c:v>
                </c:pt>
                <c:pt idx="2">
                  <c:v>7.0000000000000001E-3</c:v>
                </c:pt>
                <c:pt idx="3">
                  <c:v>2.48E-3</c:v>
                </c:pt>
                <c:pt idx="4">
                  <c:v>6.4999999999999997E-4</c:v>
                </c:pt>
                <c:pt idx="5">
                  <c:v>8.2799999999999992E-3</c:v>
                </c:pt>
                <c:pt idx="6">
                  <c:v>-1.038E-2</c:v>
                </c:pt>
                <c:pt idx="7">
                  <c:v>1.3600000000000001E-3</c:v>
                </c:pt>
                <c:pt idx="8">
                  <c:v>-8.0000000000000004E-4</c:v>
                </c:pt>
                <c:pt idx="9">
                  <c:v>-1.506E-2</c:v>
                </c:pt>
                <c:pt idx="10">
                  <c:v>3.46E-3</c:v>
                </c:pt>
                <c:pt idx="11">
                  <c:v>5.9699999999999996E-3</c:v>
                </c:pt>
                <c:pt idx="12">
                  <c:v>7.7999999999999996E-3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-4.6800000000000001E-3</c:v>
                </c:pt>
                <c:pt idx="1">
                  <c:v>1.4800000000000001E-2</c:v>
                </c:pt>
                <c:pt idx="2">
                  <c:v>-5.2700000000000004E-3</c:v>
                </c:pt>
                <c:pt idx="3">
                  <c:v>7.5500000000000003E-3</c:v>
                </c:pt>
                <c:pt idx="4">
                  <c:v>8.0800000000000004E-3</c:v>
                </c:pt>
                <c:pt idx="5">
                  <c:v>4.5799999999999999E-3</c:v>
                </c:pt>
                <c:pt idx="6">
                  <c:v>-1.073E-2</c:v>
                </c:pt>
                <c:pt idx="7">
                  <c:v>-2.452E-2</c:v>
                </c:pt>
                <c:pt idx="8">
                  <c:v>1.396E-2</c:v>
                </c:pt>
                <c:pt idx="9">
                  <c:v>1.78E-2</c:v>
                </c:pt>
                <c:pt idx="10">
                  <c:v>1.43E-2</c:v>
                </c:pt>
                <c:pt idx="11">
                  <c:v>4.1999999999999997E-3</c:v>
                </c:pt>
                <c:pt idx="12">
                  <c:v>8.4000000000000003E-4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-0.16717000000000001</c:v>
                </c:pt>
                <c:pt idx="1">
                  <c:v>-0.13099</c:v>
                </c:pt>
                <c:pt idx="2">
                  <c:v>-8.2680000000000003E-2</c:v>
                </c:pt>
                <c:pt idx="3">
                  <c:v>-4.335E-2</c:v>
                </c:pt>
                <c:pt idx="4">
                  <c:v>-2.9350000000000001E-2</c:v>
                </c:pt>
                <c:pt idx="5">
                  <c:v>-4.0980000000000003E-2</c:v>
                </c:pt>
                <c:pt idx="6">
                  <c:v>-6.4599999999999996E-3</c:v>
                </c:pt>
                <c:pt idx="7">
                  <c:v>-3.3369999999999997E-2</c:v>
                </c:pt>
                <c:pt idx="8">
                  <c:v>5.0000000000000001E-3</c:v>
                </c:pt>
                <c:pt idx="9">
                  <c:v>4.5700000000000003E-3</c:v>
                </c:pt>
                <c:pt idx="10">
                  <c:v>-5.04E-2</c:v>
                </c:pt>
                <c:pt idx="11">
                  <c:v>3.406E-2</c:v>
                </c:pt>
                <c:pt idx="12">
                  <c:v>0.15767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-0.17186000000000001</c:v>
                </c:pt>
                <c:pt idx="1">
                  <c:v>-0.12717999999999999</c:v>
                </c:pt>
                <c:pt idx="2">
                  <c:v>-8.0949999999999994E-2</c:v>
                </c:pt>
                <c:pt idx="3">
                  <c:v>-3.3320000000000002E-2</c:v>
                </c:pt>
                <c:pt idx="4">
                  <c:v>-2.0619999999999999E-2</c:v>
                </c:pt>
                <c:pt idx="5">
                  <c:v>-2.8119999999999999E-2</c:v>
                </c:pt>
                <c:pt idx="6">
                  <c:v>-2.7570000000000001E-2</c:v>
                </c:pt>
                <c:pt idx="7">
                  <c:v>-5.6529999999999997E-2</c:v>
                </c:pt>
                <c:pt idx="8">
                  <c:v>1.8159999999999999E-2</c:v>
                </c:pt>
                <c:pt idx="9">
                  <c:v>7.3099999999999997E-3</c:v>
                </c:pt>
                <c:pt idx="10">
                  <c:v>-3.2640000000000002E-2</c:v>
                </c:pt>
                <c:pt idx="11">
                  <c:v>4.4229999999999998E-2</c:v>
                </c:pt>
                <c:pt idx="12">
                  <c:v>0.16631000000000001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2001-2020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17.784789473699998</c:v>
                </c:pt>
                <c:pt idx="1">
                  <c:v>17.676578947399999</c:v>
                </c:pt>
                <c:pt idx="2">
                  <c:v>17.468105263199998</c:v>
                </c:pt>
                <c:pt idx="3">
                  <c:v>17.626000000000001</c:v>
                </c:pt>
                <c:pt idx="4">
                  <c:v>17.7680526316</c:v>
                </c:pt>
                <c:pt idx="5">
                  <c:v>18.128157894699999</c:v>
                </c:pt>
                <c:pt idx="6">
                  <c:v>17.497210526300002</c:v>
                </c:pt>
                <c:pt idx="7">
                  <c:v>18.043157894699998</c:v>
                </c:pt>
                <c:pt idx="8">
                  <c:v>17.9333157895</c:v>
                </c:pt>
                <c:pt idx="9">
                  <c:v>17.724210526299998</c:v>
                </c:pt>
                <c:pt idx="10">
                  <c:v>17.534789473699998</c:v>
                </c:pt>
                <c:pt idx="11">
                  <c:v>17.807842105300001</c:v>
                </c:pt>
                <c:pt idx="12">
                  <c:v>18.850894736800001</c:v>
                </c:pt>
                <c:pt idx="13">
                  <c:v>19.111315789500001</c:v>
                </c:pt>
                <c:pt idx="14">
                  <c:v>18.330315789499998</c:v>
                </c:pt>
                <c:pt idx="15">
                  <c:v>18.882421052600002</c:v>
                </c:pt>
                <c:pt idx="16">
                  <c:v>19.8016315789</c:v>
                </c:pt>
                <c:pt idx="17">
                  <c:v>19.401842105299998</c:v>
                </c:pt>
                <c:pt idx="18">
                  <c:v>18.8323684211</c:v>
                </c:pt>
                <c:pt idx="19">
                  <c:v>19.133842105300001</c:v>
                </c:pt>
                <c:pt idx="20">
                  <c:v>19.518210526299999</c:v>
                </c:pt>
                <c:pt idx="21">
                  <c:v>19.6909473684</c:v>
                </c:pt>
                <c:pt idx="22">
                  <c:v>20.861578947400002</c:v>
                </c:pt>
                <c:pt idx="23">
                  <c:v>21.2572105263</c:v>
                </c:pt>
                <c:pt idx="24">
                  <c:v>20.904526315799998</c:v>
                </c:pt>
                <c:pt idx="25">
                  <c:v>20.776368421099999</c:v>
                </c:pt>
                <c:pt idx="26">
                  <c:v>20.429947368400001</c:v>
                </c:pt>
                <c:pt idx="27">
                  <c:v>19.619052631599999</c:v>
                </c:pt>
                <c:pt idx="28">
                  <c:v>19.622578947400001</c:v>
                </c:pt>
                <c:pt idx="29">
                  <c:v>19.357052631599998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2001-2020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8.2537894736999995</c:v>
                </c:pt>
                <c:pt idx="1">
                  <c:v>8.3657894736999996</c:v>
                </c:pt>
                <c:pt idx="2">
                  <c:v>8.0253684210999996</c:v>
                </c:pt>
                <c:pt idx="3">
                  <c:v>8.0863684210999995</c:v>
                </c:pt>
                <c:pt idx="4">
                  <c:v>8.0497368420999997</c:v>
                </c:pt>
                <c:pt idx="5">
                  <c:v>8.3436315789000002</c:v>
                </c:pt>
                <c:pt idx="6">
                  <c:v>8.5361578947000005</c:v>
                </c:pt>
                <c:pt idx="7">
                  <c:v>8.2892631579000007</c:v>
                </c:pt>
                <c:pt idx="8">
                  <c:v>8.1266315788999997</c:v>
                </c:pt>
                <c:pt idx="9">
                  <c:v>8.6022105263000004</c:v>
                </c:pt>
                <c:pt idx="10">
                  <c:v>8.3847894736999997</c:v>
                </c:pt>
                <c:pt idx="11">
                  <c:v>8.4238947367999994</c:v>
                </c:pt>
                <c:pt idx="12">
                  <c:v>8.4420000000000002</c:v>
                </c:pt>
                <c:pt idx="13">
                  <c:v>9.1244210526000007</c:v>
                </c:pt>
                <c:pt idx="14">
                  <c:v>9.4440000000000008</c:v>
                </c:pt>
                <c:pt idx="15">
                  <c:v>9.3093157894999994</c:v>
                </c:pt>
                <c:pt idx="16">
                  <c:v>9.5258947367999998</c:v>
                </c:pt>
                <c:pt idx="17">
                  <c:v>9.94</c:v>
                </c:pt>
                <c:pt idx="18">
                  <c:v>9.7787368421000007</c:v>
                </c:pt>
                <c:pt idx="19">
                  <c:v>9.5976315788999997</c:v>
                </c:pt>
                <c:pt idx="20">
                  <c:v>9.4801578946999996</c:v>
                </c:pt>
                <c:pt idx="21">
                  <c:v>10.0675263158</c:v>
                </c:pt>
                <c:pt idx="22">
                  <c:v>10.1187894737</c:v>
                </c:pt>
                <c:pt idx="23">
                  <c:v>10.441631578899999</c:v>
                </c:pt>
                <c:pt idx="24">
                  <c:v>10.686368421099999</c:v>
                </c:pt>
                <c:pt idx="25">
                  <c:v>10.5432631579</c:v>
                </c:pt>
                <c:pt idx="26">
                  <c:v>10.1603157895</c:v>
                </c:pt>
                <c:pt idx="27">
                  <c:v>10.195736842100001</c:v>
                </c:pt>
                <c:pt idx="28">
                  <c:v>9.7796315789000001</c:v>
                </c:pt>
                <c:pt idx="29">
                  <c:v>9.9418421052999992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2021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21.768000000000001</c:v>
                </c:pt>
                <c:pt idx="1">
                  <c:v>19.917000000000002</c:v>
                </c:pt>
                <c:pt idx="2">
                  <c:v>20.262</c:v>
                </c:pt>
                <c:pt idx="3">
                  <c:v>19.2</c:v>
                </c:pt>
                <c:pt idx="4">
                  <c:v>20.302</c:v>
                </c:pt>
                <c:pt idx="5">
                  <c:v>19.806999999999999</c:v>
                </c:pt>
                <c:pt idx="6">
                  <c:v>17.643999999999998</c:v>
                </c:pt>
                <c:pt idx="7">
                  <c:v>18.215</c:v>
                </c:pt>
                <c:pt idx="8">
                  <c:v>16.591000000000001</c:v>
                </c:pt>
                <c:pt idx="9">
                  <c:v>17.474</c:v>
                </c:pt>
                <c:pt idx="10">
                  <c:v>16.863</c:v>
                </c:pt>
                <c:pt idx="11">
                  <c:v>17.234000000000002</c:v>
                </c:pt>
                <c:pt idx="12">
                  <c:v>17.593</c:v>
                </c:pt>
                <c:pt idx="13">
                  <c:v>17.879000000000001</c:v>
                </c:pt>
                <c:pt idx="14">
                  <c:v>16.434000000000001</c:v>
                </c:pt>
                <c:pt idx="15">
                  <c:v>16.823</c:v>
                </c:pt>
                <c:pt idx="16">
                  <c:v>16.77</c:v>
                </c:pt>
                <c:pt idx="17">
                  <c:v>18.806000000000001</c:v>
                </c:pt>
                <c:pt idx="18">
                  <c:v>20.2</c:v>
                </c:pt>
                <c:pt idx="19">
                  <c:v>18.989000000000001</c:v>
                </c:pt>
                <c:pt idx="20">
                  <c:v>18.187000000000001</c:v>
                </c:pt>
                <c:pt idx="21">
                  <c:v>18.370999999999999</c:v>
                </c:pt>
                <c:pt idx="22">
                  <c:v>20.257000000000001</c:v>
                </c:pt>
                <c:pt idx="23">
                  <c:v>19.731999999999999</c:v>
                </c:pt>
                <c:pt idx="24">
                  <c:v>18.809000000000001</c:v>
                </c:pt>
                <c:pt idx="25">
                  <c:v>18.658000000000001</c:v>
                </c:pt>
                <c:pt idx="26">
                  <c:v>18.977</c:v>
                </c:pt>
                <c:pt idx="27">
                  <c:v>18.678999999999998</c:v>
                </c:pt>
                <c:pt idx="28">
                  <c:v>17.931000000000001</c:v>
                </c:pt>
                <c:pt idx="29">
                  <c:v>17.713999999999999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16.326000000000001</c:v>
                </c:pt>
                <c:pt idx="1">
                  <c:v>15.268000000000001</c:v>
                </c:pt>
                <c:pt idx="2">
                  <c:v>14.879</c:v>
                </c:pt>
                <c:pt idx="3">
                  <c:v>13.821</c:v>
                </c:pt>
                <c:pt idx="4">
                  <c:v>14.15</c:v>
                </c:pt>
                <c:pt idx="5">
                  <c:v>14.07</c:v>
                </c:pt>
                <c:pt idx="6">
                  <c:v>12.255000000000001</c:v>
                </c:pt>
                <c:pt idx="7">
                  <c:v>13.087</c:v>
                </c:pt>
                <c:pt idx="8">
                  <c:v>12.941000000000001</c:v>
                </c:pt>
                <c:pt idx="9">
                  <c:v>14.129</c:v>
                </c:pt>
                <c:pt idx="10">
                  <c:v>13.01</c:v>
                </c:pt>
                <c:pt idx="11">
                  <c:v>12.031000000000001</c:v>
                </c:pt>
                <c:pt idx="12">
                  <c:v>13.029</c:v>
                </c:pt>
                <c:pt idx="13">
                  <c:v>13.997</c:v>
                </c:pt>
                <c:pt idx="14">
                  <c:v>12.651999999999999</c:v>
                </c:pt>
                <c:pt idx="15">
                  <c:v>11.83</c:v>
                </c:pt>
                <c:pt idx="16">
                  <c:v>11.106</c:v>
                </c:pt>
                <c:pt idx="17">
                  <c:v>12.343999999999999</c:v>
                </c:pt>
                <c:pt idx="18">
                  <c:v>14.244</c:v>
                </c:pt>
                <c:pt idx="19">
                  <c:v>14.787000000000001</c:v>
                </c:pt>
                <c:pt idx="20">
                  <c:v>14.336</c:v>
                </c:pt>
                <c:pt idx="21">
                  <c:v>14.635</c:v>
                </c:pt>
                <c:pt idx="22">
                  <c:v>15.237</c:v>
                </c:pt>
                <c:pt idx="23">
                  <c:v>15.577</c:v>
                </c:pt>
                <c:pt idx="24">
                  <c:v>15.35</c:v>
                </c:pt>
                <c:pt idx="25">
                  <c:v>15.242000000000001</c:v>
                </c:pt>
                <c:pt idx="26">
                  <c:v>15.311</c:v>
                </c:pt>
                <c:pt idx="27">
                  <c:v>15.028</c:v>
                </c:pt>
                <c:pt idx="28">
                  <c:v>14.301</c:v>
                </c:pt>
                <c:pt idx="29">
                  <c:v>13.869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2021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10.884</c:v>
                </c:pt>
                <c:pt idx="1">
                  <c:v>10.619</c:v>
                </c:pt>
                <c:pt idx="2">
                  <c:v>9.4969999999999999</c:v>
                </c:pt>
                <c:pt idx="3">
                  <c:v>8.4429999999999996</c:v>
                </c:pt>
                <c:pt idx="4">
                  <c:v>7.9980000000000002</c:v>
                </c:pt>
                <c:pt idx="5">
                  <c:v>8.3330000000000002</c:v>
                </c:pt>
                <c:pt idx="6">
                  <c:v>6.8659999999999997</c:v>
                </c:pt>
                <c:pt idx="7">
                  <c:v>7.9589999999999996</c:v>
                </c:pt>
                <c:pt idx="8">
                  <c:v>9.2899999999999991</c:v>
                </c:pt>
                <c:pt idx="9">
                  <c:v>10.785</c:v>
                </c:pt>
                <c:pt idx="10">
                  <c:v>9.157</c:v>
                </c:pt>
                <c:pt idx="11">
                  <c:v>6.827</c:v>
                </c:pt>
                <c:pt idx="12">
                  <c:v>8.4659999999999993</c:v>
                </c:pt>
                <c:pt idx="13">
                  <c:v>10.116</c:v>
                </c:pt>
                <c:pt idx="14">
                  <c:v>8.8689999999999998</c:v>
                </c:pt>
                <c:pt idx="15">
                  <c:v>6.8360000000000003</c:v>
                </c:pt>
                <c:pt idx="16">
                  <c:v>5.4429999999999996</c:v>
                </c:pt>
                <c:pt idx="17">
                  <c:v>5.8819999999999997</c:v>
                </c:pt>
                <c:pt idx="18">
                  <c:v>8.2889999999999997</c:v>
                </c:pt>
                <c:pt idx="19">
                  <c:v>10.585000000000001</c:v>
                </c:pt>
                <c:pt idx="20">
                  <c:v>10.486000000000001</c:v>
                </c:pt>
                <c:pt idx="21">
                  <c:v>10.898999999999999</c:v>
                </c:pt>
                <c:pt idx="22">
                  <c:v>10.217000000000001</c:v>
                </c:pt>
                <c:pt idx="23">
                  <c:v>11.420999999999999</c:v>
                </c:pt>
                <c:pt idx="24">
                  <c:v>11.891</c:v>
                </c:pt>
                <c:pt idx="25">
                  <c:v>11.826000000000001</c:v>
                </c:pt>
                <c:pt idx="26">
                  <c:v>11.645</c:v>
                </c:pt>
                <c:pt idx="27">
                  <c:v>11.378</c:v>
                </c:pt>
                <c:pt idx="28">
                  <c:v>10.672000000000001</c:v>
                </c:pt>
                <c:pt idx="29">
                  <c:v>10.023999999999999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11.54</c:v>
                </c:pt>
                <c:pt idx="1">
                  <c:v>11.265000000000001</c:v>
                </c:pt>
                <c:pt idx="2">
                  <c:v>11.901999999999999</c:v>
                </c:pt>
                <c:pt idx="3">
                  <c:v>13.004</c:v>
                </c:pt>
                <c:pt idx="4">
                  <c:v>14.348000000000001</c:v>
                </c:pt>
                <c:pt idx="5">
                  <c:v>14.222</c:v>
                </c:pt>
                <c:pt idx="6">
                  <c:v>15.244</c:v>
                </c:pt>
                <c:pt idx="7">
                  <c:v>15.608000000000001</c:v>
                </c:pt>
                <c:pt idx="8">
                  <c:v>15.125</c:v>
                </c:pt>
                <c:pt idx="9">
                  <c:v>15.22</c:v>
                </c:pt>
                <c:pt idx="10">
                  <c:v>15.305</c:v>
                </c:pt>
                <c:pt idx="11">
                  <c:v>15.316000000000001</c:v>
                </c:pt>
                <c:pt idx="12">
                  <c:v>14.25</c:v>
                </c:pt>
                <c:pt idx="13">
                  <c:v>15.28</c:v>
                </c:pt>
                <c:pt idx="14">
                  <c:v>14.589</c:v>
                </c:pt>
                <c:pt idx="15">
                  <c:v>15.718</c:v>
                </c:pt>
                <c:pt idx="16">
                  <c:v>15.954000000000001</c:v>
                </c:pt>
                <c:pt idx="17">
                  <c:v>16.122</c:v>
                </c:pt>
                <c:pt idx="18">
                  <c:v>15.486000000000001</c:v>
                </c:pt>
                <c:pt idx="19">
                  <c:v>15.099</c:v>
                </c:pt>
                <c:pt idx="20">
                  <c:v>13.407999999999999</c:v>
                </c:pt>
                <c:pt idx="21">
                  <c:v>14.962</c:v>
                </c:pt>
                <c:pt idx="22">
                  <c:v>16.138000000000002</c:v>
                </c:pt>
                <c:pt idx="23">
                  <c:v>16.71</c:v>
                </c:pt>
                <c:pt idx="24">
                  <c:v>16.13</c:v>
                </c:pt>
                <c:pt idx="25">
                  <c:v>15.997999999999999</c:v>
                </c:pt>
                <c:pt idx="26">
                  <c:v>15.798</c:v>
                </c:pt>
                <c:pt idx="27">
                  <c:v>14.941000000000001</c:v>
                </c:pt>
                <c:pt idx="28">
                  <c:v>15.266</c:v>
                </c:pt>
                <c:pt idx="29">
                  <c:v>15.943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25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19514.052023056</c:v>
                </c:pt>
                <c:pt idx="1">
                  <c:v>19899.136009188001</c:v>
                </c:pt>
                <c:pt idx="2">
                  <c:v>19970.835457706002</c:v>
                </c:pt>
                <c:pt idx="3">
                  <c:v>22701.204090208001</c:v>
                </c:pt>
                <c:pt idx="4">
                  <c:v>21177.253561983998</c:v>
                </c:pt>
                <c:pt idx="5">
                  <c:v>19936.18443252</c:v>
                </c:pt>
                <c:pt idx="6">
                  <c:v>20155.46354927</c:v>
                </c:pt>
                <c:pt idx="7">
                  <c:v>20817.226544469999</c:v>
                </c:pt>
                <c:pt idx="8">
                  <c:v>20907.164036049999</c:v>
                </c:pt>
                <c:pt idx="9">
                  <c:v>22577.217376982</c:v>
                </c:pt>
                <c:pt idx="10">
                  <c:v>19840.085661852001</c:v>
                </c:pt>
                <c:pt idx="11">
                  <c:v>19808.362302358</c:v>
                </c:pt>
                <c:pt idx="12">
                  <c:v>16160.449329384001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16160.449329384001</c:v>
                </c:pt>
                <c:pt idx="1">
                  <c:v>17368.389882903</c:v>
                </c:pt>
                <c:pt idx="2">
                  <c:v>18354.280841045998</c:v>
                </c:pt>
                <c:pt idx="3">
                  <c:v>21944.759355194001</c:v>
                </c:pt>
                <c:pt idx="4">
                  <c:v>20740.560149403998</c:v>
                </c:pt>
                <c:pt idx="5">
                  <c:v>19375.491099671999</c:v>
                </c:pt>
                <c:pt idx="6">
                  <c:v>19599.735349332001</c:v>
                </c:pt>
                <c:pt idx="7">
                  <c:v>19640.472718157998</c:v>
                </c:pt>
                <c:pt idx="8">
                  <c:v>21286.840357445999</c:v>
                </c:pt>
                <c:pt idx="9">
                  <c:v>22742.35439959</c:v>
                </c:pt>
                <c:pt idx="10">
                  <c:v>19192.438319913999</c:v>
                </c:pt>
                <c:pt idx="11">
                  <c:v>20684.554315622001</c:v>
                </c:pt>
                <c:pt idx="12">
                  <c:v>18848.092433104001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abr-21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38972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abr-21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40423</c:v>
                </c:pt>
                <c:pt idx="3">
                  <c:v>42225</c:v>
                </c:pt>
                <c:pt idx="4">
                  <c:v>33344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568.859957968</c:v>
                </c:pt>
                <c:pt idx="1">
                  <c:v>524.69915500000002</c:v>
                </c:pt>
                <c:pt idx="2">
                  <c:v>543.58426899999995</c:v>
                </c:pt>
                <c:pt idx="3">
                  <c:v>518.35285399999998</c:v>
                </c:pt>
                <c:pt idx="4">
                  <c:v>568.43256968000003</c:v>
                </c:pt>
                <c:pt idx="5">
                  <c:v>642.67922318399997</c:v>
                </c:pt>
                <c:pt idx="6">
                  <c:v>668.73933100800002</c:v>
                </c:pt>
                <c:pt idx="7">
                  <c:v>673.50961850399995</c:v>
                </c:pt>
                <c:pt idx="8">
                  <c:v>675.15672450399995</c:v>
                </c:pt>
                <c:pt idx="9">
                  <c:v>605.08166300000005</c:v>
                </c:pt>
                <c:pt idx="10">
                  <c:v>560.43800127999998</c:v>
                </c:pt>
                <c:pt idx="11">
                  <c:v>655.45119695999995</c:v>
                </c:pt>
                <c:pt idx="12">
                  <c:v>679.856956008</c:v>
                </c:pt>
                <c:pt idx="13">
                  <c:v>678.83860700000002</c:v>
                </c:pt>
                <c:pt idx="14">
                  <c:v>683.85007800000005</c:v>
                </c:pt>
                <c:pt idx="15">
                  <c:v>675.64233627999999</c:v>
                </c:pt>
                <c:pt idx="16">
                  <c:v>606.20022575999997</c:v>
                </c:pt>
                <c:pt idx="17">
                  <c:v>559.26491711999995</c:v>
                </c:pt>
                <c:pt idx="18">
                  <c:v>660.68051100000002</c:v>
                </c:pt>
                <c:pt idx="19">
                  <c:v>672.55865809600004</c:v>
                </c:pt>
                <c:pt idx="20">
                  <c:v>673.89424552800006</c:v>
                </c:pt>
                <c:pt idx="21">
                  <c:v>674.72246852000001</c:v>
                </c:pt>
                <c:pt idx="22">
                  <c:v>647.973049264</c:v>
                </c:pt>
                <c:pt idx="23">
                  <c:v>585.44421723999994</c:v>
                </c:pt>
                <c:pt idx="24">
                  <c:v>551.64345040000001</c:v>
                </c:pt>
                <c:pt idx="25">
                  <c:v>652.51038400000004</c:v>
                </c:pt>
                <c:pt idx="26">
                  <c:v>665.91143039999997</c:v>
                </c:pt>
                <c:pt idx="27">
                  <c:v>661.338496728</c:v>
                </c:pt>
                <c:pt idx="28">
                  <c:v>660.83508587999995</c:v>
                </c:pt>
                <c:pt idx="29">
                  <c:v>651.94275179199997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27150.216</c:v>
                </c:pt>
                <c:pt idx="1">
                  <c:v>25824.955000000002</c:v>
                </c:pt>
                <c:pt idx="2">
                  <c:v>26768.721000000001</c:v>
                </c:pt>
                <c:pt idx="3">
                  <c:v>26192.953000000001</c:v>
                </c:pt>
                <c:pt idx="4">
                  <c:v>28622.703000000001</c:v>
                </c:pt>
                <c:pt idx="5">
                  <c:v>31433.458999999999</c:v>
                </c:pt>
                <c:pt idx="6">
                  <c:v>32067.728999999999</c:v>
                </c:pt>
                <c:pt idx="7">
                  <c:v>31963.317999999999</c:v>
                </c:pt>
                <c:pt idx="8">
                  <c:v>32557.555</c:v>
                </c:pt>
                <c:pt idx="9">
                  <c:v>28975.232</c:v>
                </c:pt>
                <c:pt idx="10">
                  <c:v>28232.522000000001</c:v>
                </c:pt>
                <c:pt idx="11">
                  <c:v>31712.094000000001</c:v>
                </c:pt>
                <c:pt idx="12">
                  <c:v>32531.91</c:v>
                </c:pt>
                <c:pt idx="13">
                  <c:v>32319.919000000002</c:v>
                </c:pt>
                <c:pt idx="14">
                  <c:v>32438.960999999999</c:v>
                </c:pt>
                <c:pt idx="15">
                  <c:v>31878.956760000001</c:v>
                </c:pt>
                <c:pt idx="16">
                  <c:v>28718.339</c:v>
                </c:pt>
                <c:pt idx="17">
                  <c:v>28236.343000000001</c:v>
                </c:pt>
                <c:pt idx="18">
                  <c:v>31847.11</c:v>
                </c:pt>
                <c:pt idx="19">
                  <c:v>31748.213</c:v>
                </c:pt>
                <c:pt idx="20">
                  <c:v>31784.93</c:v>
                </c:pt>
                <c:pt idx="21">
                  <c:v>32082.415000000001</c:v>
                </c:pt>
                <c:pt idx="22">
                  <c:v>30599.975399999999</c:v>
                </c:pt>
                <c:pt idx="23">
                  <c:v>27761.457920000001</c:v>
                </c:pt>
                <c:pt idx="24">
                  <c:v>27492.556</c:v>
                </c:pt>
                <c:pt idx="25">
                  <c:v>31568.492999999999</c:v>
                </c:pt>
                <c:pt idx="26">
                  <c:v>31790.111000000001</c:v>
                </c:pt>
                <c:pt idx="27">
                  <c:v>31265.978999999999</c:v>
                </c:pt>
                <c:pt idx="28">
                  <c:v>31354.215</c:v>
                </c:pt>
                <c:pt idx="29">
                  <c:v>30983.866999999998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0.7608</cdr:x>
      <cdr:y>0.19201</cdr:y>
    </cdr:from>
    <cdr:to>
      <cdr:x>0.92567</cdr:x>
      <cdr:y>0.27386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2478" y="559633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0.78514</cdr:x>
      <cdr:y>0.597</cdr:y>
    </cdr:from>
    <cdr:to>
      <cdr:x>0.93919</cdr:x>
      <cdr:y>0.68781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055" y="1740054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(13:54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15 abril (21:17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Abril 2021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202</v>
      </c>
    </row>
    <row r="2" spans="1:2">
      <c r="A2" t="s">
        <v>196</v>
      </c>
    </row>
    <row r="3" spans="1:2">
      <c r="A3" t="s">
        <v>191</v>
      </c>
    </row>
    <row r="4" spans="1:2">
      <c r="A4" t="s">
        <v>192</v>
      </c>
    </row>
    <row r="5" spans="1:2">
      <c r="A5" t="s">
        <v>195</v>
      </c>
    </row>
    <row r="6" spans="1:2">
      <c r="A6" t="s">
        <v>200</v>
      </c>
    </row>
    <row r="7" spans="1:2">
      <c r="A7" t="s">
        <v>194</v>
      </c>
    </row>
    <row r="8" spans="1:2">
      <c r="A8" t="s">
        <v>160</v>
      </c>
    </row>
    <row r="9" spans="1:2">
      <c r="A9" t="s">
        <v>198</v>
      </c>
    </row>
    <row r="10" spans="1:2">
      <c r="A10" t="s">
        <v>203</v>
      </c>
    </row>
    <row r="11" spans="1:2">
      <c r="A11" t="s">
        <v>161</v>
      </c>
    </row>
    <row r="12" spans="1:2">
      <c r="A12" t="s">
        <v>201</v>
      </c>
    </row>
    <row r="13" spans="1:2">
      <c r="A13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Abril 2021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Abril 2021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21/20</v>
      </c>
      <c r="H8" s="42" t="s">
        <v>3</v>
      </c>
      <c r="I8" s="45" t="str">
        <f>G8</f>
        <v>% 21/20</v>
      </c>
      <c r="J8" s="42" t="s">
        <v>3</v>
      </c>
      <c r="K8" s="45" t="str">
        <f>G8</f>
        <v>% 21/20</v>
      </c>
    </row>
    <row r="9" spans="3:12">
      <c r="C9" s="37"/>
      <c r="E9" s="30" t="s">
        <v>4</v>
      </c>
      <c r="F9" s="31">
        <f>VLOOKUP("Demanda transporte (b.c.)",Dat_01!A4:J29,2,FALSE)/1000</f>
        <v>18848.092433104001</v>
      </c>
      <c r="G9" s="47">
        <f>VLOOKUP("Demanda transporte (b.c.)",Dat_01!A4:J29,4,FALSE)*100</f>
        <v>16.630992419999998</v>
      </c>
      <c r="H9" s="31">
        <f>VLOOKUP("Demanda transporte (b.c.)",Dat_01!A4:J29,5,FALSE)/1000</f>
        <v>81467.43946822999</v>
      </c>
      <c r="I9" s="47">
        <f>VLOOKUP("Demanda transporte (b.c.)",Dat_01!A4:J29,7,FALSE)*100</f>
        <v>3.9309574299999999</v>
      </c>
      <c r="J9" s="31">
        <f>VLOOKUP("Demanda transporte (b.c.)",Dat_01!A4:J29,8,FALSE)/1000</f>
        <v>239777.96922138499</v>
      </c>
      <c r="K9" s="47">
        <f>VLOOKUP("Demanda transporte (b.c.)",Dat_01!A4:J29,10,FALSE)*100</f>
        <v>-1.7104337699999999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0.77999999999999992</v>
      </c>
      <c r="H12" s="43"/>
      <c r="I12" s="43">
        <f>Dat_01!H45*100</f>
        <v>-9.0999999999999998E-2</v>
      </c>
      <c r="J12" s="43"/>
      <c r="K12" s="43">
        <f>Dat_01!L45*100</f>
        <v>-6.0999999999999999E-2</v>
      </c>
    </row>
    <row r="13" spans="3:12">
      <c r="E13" s="34" t="s">
        <v>26</v>
      </c>
      <c r="F13" s="33"/>
      <c r="G13" s="43">
        <f>Dat_01!E45*100</f>
        <v>8.4000000000000005E-2</v>
      </c>
      <c r="H13" s="43"/>
      <c r="I13" s="43">
        <f>Dat_01!I45*100</f>
        <v>0.91100000000000003</v>
      </c>
      <c r="J13" s="43"/>
      <c r="K13" s="43">
        <f>Dat_01!M45*100</f>
        <v>0.373</v>
      </c>
    </row>
    <row r="14" spans="3:12">
      <c r="E14" s="35" t="s">
        <v>5</v>
      </c>
      <c r="F14" s="36"/>
      <c r="G14" s="44">
        <f>Dat_01!F45*100</f>
        <v>15.767000000000001</v>
      </c>
      <c r="H14" s="44"/>
      <c r="I14" s="44">
        <f>Dat_01!J45*100</f>
        <v>3.1109999999999998</v>
      </c>
      <c r="J14" s="44"/>
      <c r="K14" s="44">
        <f>Dat_01!N45*100</f>
        <v>-2.0219999999999998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Abril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105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K24" sqref="K2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Abril 2021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Abril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Abril 2021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Abril 2021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88" workbookViewId="0">
      <selection activeCell="E43" sqref="E43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Abril 2021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abril</v>
      </c>
      <c r="B5" s="94" t="s">
        <v>77</v>
      </c>
    </row>
    <row r="6" spans="1:16" ht="15">
      <c r="A6" s="96">
        <f>YEAR(B7)-1</f>
        <v>2020</v>
      </c>
      <c r="B6" s="97"/>
      <c r="C6" s="97" t="s">
        <v>78</v>
      </c>
      <c r="D6" s="97" t="s">
        <v>79</v>
      </c>
      <c r="E6" s="97" t="s">
        <v>80</v>
      </c>
      <c r="F6" s="98" t="s">
        <v>81</v>
      </c>
      <c r="G6" s="98" t="s">
        <v>82</v>
      </c>
      <c r="H6" s="97" t="s">
        <v>83</v>
      </c>
    </row>
    <row r="7" spans="1:16" ht="11.25" customHeight="1">
      <c r="A7" s="93">
        <v>1</v>
      </c>
      <c r="B7" s="99" t="str">
        <f>Dat_01!A52</f>
        <v>01/04/2021</v>
      </c>
      <c r="C7" s="100">
        <f>Dat_01!B52</f>
        <v>21.768000000000001</v>
      </c>
      <c r="D7" s="100">
        <f>Dat_01!C52</f>
        <v>16.326000000000001</v>
      </c>
      <c r="E7" s="100">
        <f>Dat_01!D52</f>
        <v>10.884</v>
      </c>
      <c r="F7" s="100">
        <f>Dat_01!H52</f>
        <v>8.2537894736999995</v>
      </c>
      <c r="G7" s="100">
        <f>Dat_01!G52</f>
        <v>17.784789473699998</v>
      </c>
      <c r="H7" s="100">
        <f>Dat_01!E52</f>
        <v>11.54</v>
      </c>
    </row>
    <row r="8" spans="1:16" ht="11.25" customHeight="1">
      <c r="A8" s="93">
        <v>2</v>
      </c>
      <c r="B8" s="99" t="str">
        <f>Dat_01!A53</f>
        <v>02/04/2021</v>
      </c>
      <c r="C8" s="100">
        <f>Dat_01!B53</f>
        <v>19.917000000000002</v>
      </c>
      <c r="D8" s="100">
        <f>Dat_01!C53</f>
        <v>15.268000000000001</v>
      </c>
      <c r="E8" s="100">
        <f>Dat_01!D53</f>
        <v>10.619</v>
      </c>
      <c r="F8" s="100">
        <f>Dat_01!H53</f>
        <v>8.3657894736999996</v>
      </c>
      <c r="G8" s="100">
        <f>Dat_01!G53</f>
        <v>17.676578947399999</v>
      </c>
      <c r="H8" s="100">
        <f>Dat_01!E53</f>
        <v>11.265000000000001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03/04/2021</v>
      </c>
      <c r="C9" s="100">
        <f>Dat_01!B54</f>
        <v>20.262</v>
      </c>
      <c r="D9" s="100">
        <f>Dat_01!C54</f>
        <v>14.879</v>
      </c>
      <c r="E9" s="100">
        <f>Dat_01!D54</f>
        <v>9.4969999999999999</v>
      </c>
      <c r="F9" s="100">
        <f>Dat_01!H54</f>
        <v>8.0253684210999996</v>
      </c>
      <c r="G9" s="100">
        <f>Dat_01!G54</f>
        <v>17.468105263199998</v>
      </c>
      <c r="H9" s="100">
        <f>Dat_01!E54</f>
        <v>11.901999999999999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04/04/2021</v>
      </c>
      <c r="C10" s="100">
        <f>Dat_01!B55</f>
        <v>19.2</v>
      </c>
      <c r="D10" s="100">
        <f>Dat_01!C55</f>
        <v>13.821</v>
      </c>
      <c r="E10" s="100">
        <f>Dat_01!D55</f>
        <v>8.4429999999999996</v>
      </c>
      <c r="F10" s="100">
        <f>Dat_01!H55</f>
        <v>8.0863684210999995</v>
      </c>
      <c r="G10" s="100">
        <f>Dat_01!G55</f>
        <v>17.626000000000001</v>
      </c>
      <c r="H10" s="100">
        <f>Dat_01!E55</f>
        <v>13.004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05/04/2021</v>
      </c>
      <c r="C11" s="100">
        <f>Dat_01!B56</f>
        <v>20.302</v>
      </c>
      <c r="D11" s="100">
        <f>Dat_01!C56</f>
        <v>14.15</v>
      </c>
      <c r="E11" s="100">
        <f>Dat_01!D56</f>
        <v>7.9980000000000002</v>
      </c>
      <c r="F11" s="100">
        <f>Dat_01!H56</f>
        <v>8.0497368420999997</v>
      </c>
      <c r="G11" s="100">
        <f>Dat_01!G56</f>
        <v>17.7680526316</v>
      </c>
      <c r="H11" s="100">
        <f>Dat_01!E56</f>
        <v>14.348000000000001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06/04/2021</v>
      </c>
      <c r="C12" s="100">
        <f>Dat_01!B57</f>
        <v>19.806999999999999</v>
      </c>
      <c r="D12" s="100">
        <f>Dat_01!C57</f>
        <v>14.07</v>
      </c>
      <c r="E12" s="100">
        <f>Dat_01!D57</f>
        <v>8.3330000000000002</v>
      </c>
      <c r="F12" s="100">
        <f>Dat_01!H57</f>
        <v>8.3436315789000002</v>
      </c>
      <c r="G12" s="100">
        <f>Dat_01!G57</f>
        <v>18.128157894699999</v>
      </c>
      <c r="H12" s="100">
        <f>Dat_01!E57</f>
        <v>14.222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07/04/2021</v>
      </c>
      <c r="C13" s="100">
        <f>Dat_01!B58</f>
        <v>17.643999999999998</v>
      </c>
      <c r="D13" s="100">
        <f>Dat_01!C58</f>
        <v>12.255000000000001</v>
      </c>
      <c r="E13" s="100">
        <f>Dat_01!D58</f>
        <v>6.8659999999999997</v>
      </c>
      <c r="F13" s="100">
        <f>Dat_01!H58</f>
        <v>8.5361578947000005</v>
      </c>
      <c r="G13" s="100">
        <f>Dat_01!G58</f>
        <v>17.497210526300002</v>
      </c>
      <c r="H13" s="100">
        <f>Dat_01!E58</f>
        <v>15.244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08/04/2021</v>
      </c>
      <c r="C14" s="100">
        <f>Dat_01!B59</f>
        <v>18.215</v>
      </c>
      <c r="D14" s="100">
        <f>Dat_01!C59</f>
        <v>13.087</v>
      </c>
      <c r="E14" s="100">
        <f>Dat_01!D59</f>
        <v>7.9589999999999996</v>
      </c>
      <c r="F14" s="100">
        <f>Dat_01!H59</f>
        <v>8.2892631579000007</v>
      </c>
      <c r="G14" s="100">
        <f>Dat_01!G59</f>
        <v>18.043157894699998</v>
      </c>
      <c r="H14" s="100">
        <f>Dat_01!E59</f>
        <v>15.608000000000001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09/04/2021</v>
      </c>
      <c r="C15" s="100">
        <f>Dat_01!B60</f>
        <v>16.591000000000001</v>
      </c>
      <c r="D15" s="100">
        <f>Dat_01!C60</f>
        <v>12.941000000000001</v>
      </c>
      <c r="E15" s="100">
        <f>Dat_01!D60</f>
        <v>9.2899999999999991</v>
      </c>
      <c r="F15" s="100">
        <f>Dat_01!H60</f>
        <v>8.1266315788999997</v>
      </c>
      <c r="G15" s="100">
        <f>Dat_01!G60</f>
        <v>17.9333157895</v>
      </c>
      <c r="H15" s="100">
        <f>Dat_01!E60</f>
        <v>15.125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10/04/2021</v>
      </c>
      <c r="C16" s="100">
        <f>Dat_01!B61</f>
        <v>17.474</v>
      </c>
      <c r="D16" s="100">
        <f>Dat_01!C61</f>
        <v>14.129</v>
      </c>
      <c r="E16" s="100">
        <f>Dat_01!D61</f>
        <v>10.785</v>
      </c>
      <c r="F16" s="100">
        <f>Dat_01!H61</f>
        <v>8.6022105263000004</v>
      </c>
      <c r="G16" s="100">
        <f>Dat_01!G61</f>
        <v>17.724210526299998</v>
      </c>
      <c r="H16" s="100">
        <f>Dat_01!E61</f>
        <v>15.22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11/04/2021</v>
      </c>
      <c r="C17" s="100">
        <f>Dat_01!B62</f>
        <v>16.863</v>
      </c>
      <c r="D17" s="100">
        <f>Dat_01!C62</f>
        <v>13.01</v>
      </c>
      <c r="E17" s="100">
        <f>Dat_01!D62</f>
        <v>9.157</v>
      </c>
      <c r="F17" s="100">
        <f>Dat_01!H62</f>
        <v>8.3847894736999997</v>
      </c>
      <c r="G17" s="100">
        <f>Dat_01!G62</f>
        <v>17.534789473699998</v>
      </c>
      <c r="H17" s="100">
        <f>Dat_01!E62</f>
        <v>15.305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12/04/2021</v>
      </c>
      <c r="C18" s="100">
        <f>Dat_01!B63</f>
        <v>17.234000000000002</v>
      </c>
      <c r="D18" s="100">
        <f>Dat_01!C63</f>
        <v>12.031000000000001</v>
      </c>
      <c r="E18" s="100">
        <f>Dat_01!D63</f>
        <v>6.827</v>
      </c>
      <c r="F18" s="100">
        <f>Dat_01!H63</f>
        <v>8.4238947367999994</v>
      </c>
      <c r="G18" s="100">
        <f>Dat_01!G63</f>
        <v>17.807842105300001</v>
      </c>
      <c r="H18" s="100">
        <f>Dat_01!E63</f>
        <v>15.316000000000001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13/04/2021</v>
      </c>
      <c r="C19" s="100">
        <f>Dat_01!B64</f>
        <v>17.593</v>
      </c>
      <c r="D19" s="100">
        <f>Dat_01!C64</f>
        <v>13.029</v>
      </c>
      <c r="E19" s="100">
        <f>Dat_01!D64</f>
        <v>8.4659999999999993</v>
      </c>
      <c r="F19" s="100">
        <f>Dat_01!H64</f>
        <v>8.4420000000000002</v>
      </c>
      <c r="G19" s="100">
        <f>Dat_01!G64</f>
        <v>18.850894736800001</v>
      </c>
      <c r="H19" s="100">
        <f>Dat_01!E64</f>
        <v>14.25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14/04/2021</v>
      </c>
      <c r="C20" s="100">
        <f>Dat_01!B65</f>
        <v>17.879000000000001</v>
      </c>
      <c r="D20" s="100">
        <f>Dat_01!C65</f>
        <v>13.997</v>
      </c>
      <c r="E20" s="100">
        <f>Dat_01!D65</f>
        <v>10.116</v>
      </c>
      <c r="F20" s="100">
        <f>Dat_01!H65</f>
        <v>9.1244210526000007</v>
      </c>
      <c r="G20" s="100">
        <f>Dat_01!G65</f>
        <v>19.111315789500001</v>
      </c>
      <c r="H20" s="100">
        <f>Dat_01!E65</f>
        <v>15.28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15/04/2021</v>
      </c>
      <c r="C21" s="100">
        <f>Dat_01!B66</f>
        <v>16.434000000000001</v>
      </c>
      <c r="D21" s="100">
        <f>Dat_01!C66</f>
        <v>12.651999999999999</v>
      </c>
      <c r="E21" s="100">
        <f>Dat_01!D66</f>
        <v>8.8689999999999998</v>
      </c>
      <c r="F21" s="100">
        <f>Dat_01!H66</f>
        <v>9.4440000000000008</v>
      </c>
      <c r="G21" s="100">
        <f>Dat_01!G66</f>
        <v>18.330315789499998</v>
      </c>
      <c r="H21" s="100">
        <f>Dat_01!E66</f>
        <v>14.589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16/04/2021</v>
      </c>
      <c r="C22" s="100">
        <f>Dat_01!B67</f>
        <v>16.823</v>
      </c>
      <c r="D22" s="100">
        <f>Dat_01!C67</f>
        <v>11.83</v>
      </c>
      <c r="E22" s="100">
        <f>Dat_01!D67</f>
        <v>6.8360000000000003</v>
      </c>
      <c r="F22" s="100">
        <f>Dat_01!H67</f>
        <v>9.3093157894999994</v>
      </c>
      <c r="G22" s="100">
        <f>Dat_01!G67</f>
        <v>18.882421052600002</v>
      </c>
      <c r="H22" s="100">
        <f>Dat_01!E67</f>
        <v>15.718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17/04/2021</v>
      </c>
      <c r="C23" s="100">
        <f>Dat_01!B68</f>
        <v>16.77</v>
      </c>
      <c r="D23" s="100">
        <f>Dat_01!C68</f>
        <v>11.106</v>
      </c>
      <c r="E23" s="100">
        <f>Dat_01!D68</f>
        <v>5.4429999999999996</v>
      </c>
      <c r="F23" s="100">
        <f>Dat_01!H68</f>
        <v>9.5258947367999998</v>
      </c>
      <c r="G23" s="100">
        <f>Dat_01!G68</f>
        <v>19.8016315789</v>
      </c>
      <c r="H23" s="100">
        <f>Dat_01!E68</f>
        <v>15.954000000000001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18/04/2021</v>
      </c>
      <c r="C24" s="100">
        <f>Dat_01!B69</f>
        <v>18.806000000000001</v>
      </c>
      <c r="D24" s="100">
        <f>Dat_01!C69</f>
        <v>12.343999999999999</v>
      </c>
      <c r="E24" s="100">
        <f>Dat_01!D69</f>
        <v>5.8819999999999997</v>
      </c>
      <c r="F24" s="100">
        <f>Dat_01!H69</f>
        <v>9.94</v>
      </c>
      <c r="G24" s="100">
        <f>Dat_01!G69</f>
        <v>19.401842105299998</v>
      </c>
      <c r="H24" s="100">
        <f>Dat_01!E69</f>
        <v>16.122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19/04/2021</v>
      </c>
      <c r="C25" s="100">
        <f>Dat_01!B70</f>
        <v>20.2</v>
      </c>
      <c r="D25" s="100">
        <f>Dat_01!C70</f>
        <v>14.244</v>
      </c>
      <c r="E25" s="100">
        <f>Dat_01!D70</f>
        <v>8.2889999999999997</v>
      </c>
      <c r="F25" s="100">
        <f>Dat_01!H70</f>
        <v>9.7787368421000007</v>
      </c>
      <c r="G25" s="100">
        <f>Dat_01!G70</f>
        <v>18.8323684211</v>
      </c>
      <c r="H25" s="100">
        <f>Dat_01!E70</f>
        <v>15.486000000000001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20/04/2021</v>
      </c>
      <c r="C26" s="100">
        <f>Dat_01!B71</f>
        <v>18.989000000000001</v>
      </c>
      <c r="D26" s="100">
        <f>Dat_01!C71</f>
        <v>14.787000000000001</v>
      </c>
      <c r="E26" s="100">
        <f>Dat_01!D71</f>
        <v>10.585000000000001</v>
      </c>
      <c r="F26" s="100">
        <f>Dat_01!H71</f>
        <v>9.5976315788999997</v>
      </c>
      <c r="G26" s="100">
        <f>Dat_01!G71</f>
        <v>19.133842105300001</v>
      </c>
      <c r="H26" s="100">
        <f>Dat_01!E71</f>
        <v>15.099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21/04/2021</v>
      </c>
      <c r="C27" s="100">
        <f>Dat_01!B72</f>
        <v>18.187000000000001</v>
      </c>
      <c r="D27" s="100">
        <f>Dat_01!C72</f>
        <v>14.336</v>
      </c>
      <c r="E27" s="100">
        <f>Dat_01!D72</f>
        <v>10.486000000000001</v>
      </c>
      <c r="F27" s="100">
        <f>Dat_01!H72</f>
        <v>9.4801578946999996</v>
      </c>
      <c r="G27" s="100">
        <f>Dat_01!G72</f>
        <v>19.518210526299999</v>
      </c>
      <c r="H27" s="100">
        <f>Dat_01!E72</f>
        <v>13.407999999999999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22/04/2021</v>
      </c>
      <c r="C28" s="100">
        <f>Dat_01!B73</f>
        <v>18.370999999999999</v>
      </c>
      <c r="D28" s="100">
        <f>Dat_01!C73</f>
        <v>14.635</v>
      </c>
      <c r="E28" s="100">
        <f>Dat_01!D73</f>
        <v>10.898999999999999</v>
      </c>
      <c r="F28" s="100">
        <f>Dat_01!H73</f>
        <v>10.0675263158</v>
      </c>
      <c r="G28" s="100">
        <f>Dat_01!G73</f>
        <v>19.6909473684</v>
      </c>
      <c r="H28" s="100">
        <f>Dat_01!E73</f>
        <v>14.962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23/04/2021</v>
      </c>
      <c r="C29" s="100">
        <f>Dat_01!B74</f>
        <v>20.257000000000001</v>
      </c>
      <c r="D29" s="100">
        <f>Dat_01!C74</f>
        <v>15.237</v>
      </c>
      <c r="E29" s="100">
        <f>Dat_01!D74</f>
        <v>10.217000000000001</v>
      </c>
      <c r="F29" s="100">
        <f>Dat_01!H74</f>
        <v>10.1187894737</v>
      </c>
      <c r="G29" s="100">
        <f>Dat_01!G74</f>
        <v>20.861578947400002</v>
      </c>
      <c r="H29" s="100">
        <f>Dat_01!E74</f>
        <v>16.138000000000002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24/04/2021</v>
      </c>
      <c r="C30" s="100">
        <f>Dat_01!B75</f>
        <v>19.731999999999999</v>
      </c>
      <c r="D30" s="100">
        <f>Dat_01!C75</f>
        <v>15.577</v>
      </c>
      <c r="E30" s="100">
        <f>Dat_01!D75</f>
        <v>11.420999999999999</v>
      </c>
      <c r="F30" s="100">
        <f>Dat_01!H75</f>
        <v>10.441631578899999</v>
      </c>
      <c r="G30" s="100">
        <f>Dat_01!G75</f>
        <v>21.2572105263</v>
      </c>
      <c r="H30" s="100">
        <f>Dat_01!E75</f>
        <v>16.71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25/04/2021</v>
      </c>
      <c r="C31" s="100">
        <f>Dat_01!B76</f>
        <v>18.809000000000001</v>
      </c>
      <c r="D31" s="100">
        <f>Dat_01!C76</f>
        <v>15.35</v>
      </c>
      <c r="E31" s="100">
        <f>Dat_01!D76</f>
        <v>11.891</v>
      </c>
      <c r="F31" s="100">
        <f>Dat_01!H76</f>
        <v>10.686368421099999</v>
      </c>
      <c r="G31" s="100">
        <f>Dat_01!G76</f>
        <v>20.904526315799998</v>
      </c>
      <c r="H31" s="100">
        <f>Dat_01!E76</f>
        <v>16.13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26/04/2021</v>
      </c>
      <c r="C32" s="100">
        <f>Dat_01!B77</f>
        <v>18.658000000000001</v>
      </c>
      <c r="D32" s="100">
        <f>Dat_01!C77</f>
        <v>15.242000000000001</v>
      </c>
      <c r="E32" s="100">
        <f>Dat_01!D77</f>
        <v>11.826000000000001</v>
      </c>
      <c r="F32" s="100">
        <f>Dat_01!H77</f>
        <v>10.5432631579</v>
      </c>
      <c r="G32" s="100">
        <f>Dat_01!G77</f>
        <v>20.776368421099999</v>
      </c>
      <c r="H32" s="100">
        <f>Dat_01!E77</f>
        <v>15.997999999999999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27/04/2021</v>
      </c>
      <c r="C33" s="100">
        <f>Dat_01!B78</f>
        <v>18.977</v>
      </c>
      <c r="D33" s="100">
        <f>Dat_01!C78</f>
        <v>15.311</v>
      </c>
      <c r="E33" s="100">
        <f>Dat_01!D78</f>
        <v>11.645</v>
      </c>
      <c r="F33" s="100">
        <f>Dat_01!H78</f>
        <v>10.1603157895</v>
      </c>
      <c r="G33" s="100">
        <f>Dat_01!G78</f>
        <v>20.429947368400001</v>
      </c>
      <c r="H33" s="100">
        <f>Dat_01!E78</f>
        <v>15.798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28/04/2021</v>
      </c>
      <c r="C34" s="100">
        <f>Dat_01!B79</f>
        <v>18.678999999999998</v>
      </c>
      <c r="D34" s="100">
        <f>Dat_01!C79</f>
        <v>15.028</v>
      </c>
      <c r="E34" s="100">
        <f>Dat_01!D79</f>
        <v>11.378</v>
      </c>
      <c r="F34" s="100">
        <f>Dat_01!H79</f>
        <v>10.195736842100001</v>
      </c>
      <c r="G34" s="100">
        <f>Dat_01!G79</f>
        <v>19.619052631599999</v>
      </c>
      <c r="H34" s="100">
        <f>Dat_01!E79</f>
        <v>14.941000000000001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29/04/2021</v>
      </c>
      <c r="C35" s="100">
        <f>Dat_01!B80</f>
        <v>17.931000000000001</v>
      </c>
      <c r="D35" s="100">
        <f>Dat_01!C80</f>
        <v>14.301</v>
      </c>
      <c r="E35" s="100">
        <f>Dat_01!D80</f>
        <v>10.672000000000001</v>
      </c>
      <c r="F35" s="100">
        <f>Dat_01!H80</f>
        <v>9.7796315789000001</v>
      </c>
      <c r="G35" s="100">
        <f>Dat_01!G80</f>
        <v>19.622578947400001</v>
      </c>
      <c r="H35" s="100">
        <f>Dat_01!E80</f>
        <v>15.266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30/04/2021</v>
      </c>
      <c r="C36" s="100">
        <f>Dat_01!B81</f>
        <v>17.713999999999999</v>
      </c>
      <c r="D36" s="100">
        <f>Dat_01!C81</f>
        <v>13.869</v>
      </c>
      <c r="E36" s="100">
        <f>Dat_01!D81</f>
        <v>10.023999999999999</v>
      </c>
      <c r="F36" s="100">
        <f>Dat_01!H81</f>
        <v>9.9418421052999992</v>
      </c>
      <c r="G36" s="100">
        <f>Dat_01!G81</f>
        <v>19.357052631599998</v>
      </c>
      <c r="H36" s="100">
        <f>Dat_01!E81</f>
        <v>15.943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/>
      <c r="C37" s="100"/>
      <c r="D37" s="100"/>
      <c r="E37" s="100"/>
      <c r="F37" s="100"/>
      <c r="G37" s="100"/>
      <c r="H37" s="100"/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84</v>
      </c>
      <c r="C38" s="102">
        <f>AVERAGE(C7:C37)</f>
        <v>18.536200000000001</v>
      </c>
      <c r="D38" s="102">
        <f>AVERAGE(D7:D37)</f>
        <v>13.961399999999999</v>
      </c>
      <c r="E38" s="102">
        <f t="shared" ref="E38:F38" si="0">AVERAGE(E7:E37)</f>
        <v>9.3867666666666665</v>
      </c>
      <c r="F38" s="102">
        <f t="shared" si="0"/>
        <v>9.2021631578900003</v>
      </c>
      <c r="G38" s="102">
        <f>AVERAGE(G7:G37)</f>
        <v>18.912477192990004</v>
      </c>
      <c r="H38" s="102">
        <f>AVERAGE(H7:H37)</f>
        <v>14.86303333333333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85</v>
      </c>
    </row>
    <row r="41" spans="1:16" ht="34.5" customHeight="1">
      <c r="B41" s="97"/>
      <c r="C41" s="98" t="s">
        <v>75</v>
      </c>
    </row>
    <row r="42" spans="1:16" ht="11.25" customHeight="1">
      <c r="A42" s="104" t="s">
        <v>86</v>
      </c>
      <c r="B42" s="99">
        <v>42613</v>
      </c>
      <c r="C42" s="105">
        <f>Dat_01!B94</f>
        <v>21177.253561983998</v>
      </c>
    </row>
    <row r="43" spans="1:16" ht="11.25" customHeight="1">
      <c r="A43" s="104" t="s">
        <v>87</v>
      </c>
      <c r="B43" s="99">
        <v>42643</v>
      </c>
      <c r="C43" s="105">
        <f>Dat_01!B95</f>
        <v>19936.18443252</v>
      </c>
    </row>
    <row r="44" spans="1:16" ht="11.25" customHeight="1">
      <c r="A44" s="104" t="s">
        <v>88</v>
      </c>
      <c r="B44" s="99">
        <v>42674</v>
      </c>
      <c r="C44" s="105">
        <f>Dat_01!B96</f>
        <v>20155.46354927</v>
      </c>
    </row>
    <row r="45" spans="1:16" ht="11.25" customHeight="1">
      <c r="A45" s="104" t="s">
        <v>89</v>
      </c>
      <c r="B45" s="99">
        <v>42704</v>
      </c>
      <c r="C45" s="105">
        <f>Dat_01!B97</f>
        <v>20817.226544469999</v>
      </c>
    </row>
    <row r="46" spans="1:16" ht="11.25" customHeight="1">
      <c r="A46" s="104" t="s">
        <v>90</v>
      </c>
      <c r="B46" s="99">
        <v>42735</v>
      </c>
      <c r="C46" s="105">
        <f>Dat_01!B98</f>
        <v>20907.164036049999</v>
      </c>
    </row>
    <row r="47" spans="1:16" ht="11.25" customHeight="1">
      <c r="A47" s="104" t="s">
        <v>91</v>
      </c>
      <c r="B47" s="99">
        <v>42766</v>
      </c>
      <c r="C47" s="105">
        <f>Dat_01!B99</f>
        <v>22577.217376982</v>
      </c>
    </row>
    <row r="48" spans="1:16" ht="11.25" customHeight="1">
      <c r="A48" s="104" t="s">
        <v>92</v>
      </c>
      <c r="B48" s="99">
        <v>42794</v>
      </c>
      <c r="C48" s="105">
        <f>Dat_01!B100</f>
        <v>19840.085661852001</v>
      </c>
    </row>
    <row r="49" spans="1:3" ht="11.25" customHeight="1">
      <c r="A49" s="104" t="s">
        <v>93</v>
      </c>
      <c r="B49" s="99">
        <v>42825</v>
      </c>
      <c r="C49" s="105">
        <f>Dat_01!B101</f>
        <v>19808.362302358</v>
      </c>
    </row>
    <row r="50" spans="1:3" ht="11.25" customHeight="1">
      <c r="A50" s="104" t="s">
        <v>94</v>
      </c>
      <c r="B50" s="99">
        <v>42855</v>
      </c>
      <c r="C50" s="105">
        <f>Dat_01!B102</f>
        <v>16160.449329384001</v>
      </c>
    </row>
    <row r="51" spans="1:3" ht="11.25" customHeight="1">
      <c r="A51" s="104" t="s">
        <v>87</v>
      </c>
      <c r="B51" s="99">
        <v>42886</v>
      </c>
      <c r="C51" s="105">
        <f>Dat_01!B103</f>
        <v>17368.389882903</v>
      </c>
    </row>
    <row r="52" spans="1:3" ht="11.25" customHeight="1">
      <c r="A52" s="104" t="s">
        <v>94</v>
      </c>
      <c r="B52" s="99">
        <v>42916</v>
      </c>
      <c r="C52" s="105">
        <f>Dat_01!B104</f>
        <v>18354.280841045998</v>
      </c>
    </row>
    <row r="53" spans="1:3" ht="11.25" customHeight="1">
      <c r="A53" s="104" t="s">
        <v>86</v>
      </c>
      <c r="B53" s="99">
        <v>42947</v>
      </c>
      <c r="C53" s="105">
        <f>Dat_01!B105</f>
        <v>21944.759355194001</v>
      </c>
    </row>
    <row r="54" spans="1:3" ht="11.25" customHeight="1">
      <c r="A54" s="104" t="s">
        <v>86</v>
      </c>
      <c r="B54" s="99">
        <v>42978</v>
      </c>
      <c r="C54" s="105">
        <f>Dat_01!B106</f>
        <v>20740.560149403998</v>
      </c>
    </row>
    <row r="55" spans="1:3" ht="11.25" customHeight="1">
      <c r="A55" s="104" t="s">
        <v>87</v>
      </c>
      <c r="B55" s="99">
        <v>43008</v>
      </c>
      <c r="C55" s="105">
        <f>Dat_01!B107</f>
        <v>19375.491099671999</v>
      </c>
    </row>
    <row r="56" spans="1:3" ht="11.25" customHeight="1">
      <c r="A56" s="104" t="s">
        <v>88</v>
      </c>
      <c r="B56" s="99">
        <v>43039</v>
      </c>
      <c r="C56" s="105">
        <f>Dat_01!B108</f>
        <v>19599.735349332001</v>
      </c>
    </row>
    <row r="57" spans="1:3" ht="11.25" customHeight="1">
      <c r="A57" s="104" t="s">
        <v>89</v>
      </c>
      <c r="B57" s="99">
        <v>43069</v>
      </c>
      <c r="C57" s="105">
        <f>Dat_01!B109</f>
        <v>19640.472718157998</v>
      </c>
    </row>
    <row r="58" spans="1:3" ht="11.25" customHeight="1">
      <c r="A58" s="104" t="s">
        <v>90</v>
      </c>
      <c r="B58" s="99">
        <v>43100</v>
      </c>
      <c r="C58" s="105">
        <f>Dat_01!B110</f>
        <v>21286.840357445999</v>
      </c>
    </row>
    <row r="59" spans="1:3" ht="11.25" customHeight="1">
      <c r="A59" s="104" t="s">
        <v>91</v>
      </c>
      <c r="B59" s="99">
        <v>43131</v>
      </c>
      <c r="C59" s="105">
        <f>Dat_01!B111</f>
        <v>22742.35439959</v>
      </c>
    </row>
    <row r="60" spans="1:3" ht="11.25" customHeight="1">
      <c r="A60" s="104" t="s">
        <v>92</v>
      </c>
      <c r="B60" s="99">
        <v>43159</v>
      </c>
      <c r="C60" s="105">
        <f>Dat_01!B112</f>
        <v>19192.438319913999</v>
      </c>
    </row>
    <row r="61" spans="1:3" ht="11.25" customHeight="1">
      <c r="A61" s="104" t="s">
        <v>93</v>
      </c>
      <c r="B61" s="99">
        <v>43190</v>
      </c>
      <c r="C61" s="105">
        <f>Dat_01!B113</f>
        <v>20684.554315622001</v>
      </c>
    </row>
    <row r="62" spans="1:3" ht="11.25" customHeight="1">
      <c r="A62" s="104" t="s">
        <v>94</v>
      </c>
      <c r="B62" s="99">
        <v>43220</v>
      </c>
      <c r="C62" s="105">
        <f>Dat_01!B114</f>
        <v>18848.092433104001</v>
      </c>
    </row>
    <row r="63" spans="1:3" ht="11.25" customHeight="1">
      <c r="A63" s="104" t="s">
        <v>87</v>
      </c>
      <c r="B63" s="99">
        <v>43251</v>
      </c>
      <c r="C63" s="105">
        <f>Dat_01!B115</f>
        <v>6721.6463999999996</v>
      </c>
    </row>
    <row r="64" spans="1:3" ht="11.25" customHeight="1">
      <c r="A64" s="104" t="s">
        <v>94</v>
      </c>
      <c r="B64" s="99">
        <v>43281</v>
      </c>
      <c r="C64" s="105">
        <f>Dat_01!B116</f>
        <v>0</v>
      </c>
    </row>
    <row r="65" spans="1:4" ht="11.25" customHeight="1">
      <c r="A65" s="104" t="s">
        <v>86</v>
      </c>
      <c r="B65" s="99">
        <v>43312</v>
      </c>
      <c r="C65" s="105">
        <f>Dat_01!B117</f>
        <v>0</v>
      </c>
    </row>
    <row r="66" spans="1:4" ht="11.25" customHeight="1">
      <c r="A66" s="104" t="s">
        <v>86</v>
      </c>
      <c r="B66" s="106">
        <v>43343</v>
      </c>
      <c r="C66" s="107">
        <f>Dat_01!B118</f>
        <v>0</v>
      </c>
    </row>
    <row r="68" spans="1:4" ht="11.25" customHeight="1">
      <c r="B68" s="94" t="s">
        <v>10</v>
      </c>
    </row>
    <row r="69" spans="1:4" ht="45.75" customHeight="1">
      <c r="B69" s="97" t="s">
        <v>95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01/04/2021</v>
      </c>
      <c r="C70" s="105">
        <f>Dat_01!B129</f>
        <v>27150.216</v>
      </c>
      <c r="D70" s="105">
        <f>Dat_01!D129</f>
        <v>568.859957968</v>
      </c>
    </row>
    <row r="71" spans="1:4" ht="11.25" customHeight="1">
      <c r="A71" s="93">
        <v>2</v>
      </c>
      <c r="B71" s="99" t="str">
        <f>Dat_01!A130</f>
        <v>02/04/2021</v>
      </c>
      <c r="C71" s="105">
        <f>Dat_01!B130</f>
        <v>25824.955000000002</v>
      </c>
      <c r="D71" s="105">
        <f>Dat_01!D130</f>
        <v>524.69915500000002</v>
      </c>
    </row>
    <row r="72" spans="1:4" ht="11.25" customHeight="1">
      <c r="A72" s="93">
        <v>3</v>
      </c>
      <c r="B72" s="99" t="str">
        <f>Dat_01!A131</f>
        <v>03/04/2021</v>
      </c>
      <c r="C72" s="105">
        <f>Dat_01!B131</f>
        <v>26768.721000000001</v>
      </c>
      <c r="D72" s="105">
        <f>Dat_01!D131</f>
        <v>543.58426899999995</v>
      </c>
    </row>
    <row r="73" spans="1:4" ht="11.25" customHeight="1">
      <c r="A73" s="93">
        <v>4</v>
      </c>
      <c r="B73" s="99" t="str">
        <f>Dat_01!A132</f>
        <v>04/04/2021</v>
      </c>
      <c r="C73" s="105">
        <f>Dat_01!B132</f>
        <v>26192.953000000001</v>
      </c>
      <c r="D73" s="105">
        <f>Dat_01!D132</f>
        <v>518.35285399999998</v>
      </c>
    </row>
    <row r="74" spans="1:4" ht="11.25" customHeight="1">
      <c r="A74" s="93">
        <v>5</v>
      </c>
      <c r="B74" s="99" t="str">
        <f>Dat_01!A133</f>
        <v>05/04/2021</v>
      </c>
      <c r="C74" s="105">
        <f>Dat_01!B133</f>
        <v>28622.703000000001</v>
      </c>
      <c r="D74" s="105">
        <f>Dat_01!D133</f>
        <v>568.43256968000003</v>
      </c>
    </row>
    <row r="75" spans="1:4" ht="11.25" customHeight="1">
      <c r="A75" s="93">
        <v>6</v>
      </c>
      <c r="B75" s="99" t="str">
        <f>Dat_01!A134</f>
        <v>06/04/2021</v>
      </c>
      <c r="C75" s="105">
        <f>Dat_01!B134</f>
        <v>31433.458999999999</v>
      </c>
      <c r="D75" s="105">
        <f>Dat_01!D134</f>
        <v>642.67922318399997</v>
      </c>
    </row>
    <row r="76" spans="1:4" ht="11.25" customHeight="1">
      <c r="A76" s="93">
        <v>7</v>
      </c>
      <c r="B76" s="99" t="str">
        <f>Dat_01!A135</f>
        <v>07/04/2021</v>
      </c>
      <c r="C76" s="105">
        <f>Dat_01!B135</f>
        <v>32067.728999999999</v>
      </c>
      <c r="D76" s="105">
        <f>Dat_01!D135</f>
        <v>668.73933100800002</v>
      </c>
    </row>
    <row r="77" spans="1:4" ht="11.25" customHeight="1">
      <c r="A77" s="93">
        <v>8</v>
      </c>
      <c r="B77" s="99" t="str">
        <f>Dat_01!A136</f>
        <v>08/04/2021</v>
      </c>
      <c r="C77" s="105">
        <f>Dat_01!B136</f>
        <v>31963.317999999999</v>
      </c>
      <c r="D77" s="105">
        <f>Dat_01!D136</f>
        <v>673.50961850399995</v>
      </c>
    </row>
    <row r="78" spans="1:4" ht="11.25" customHeight="1">
      <c r="A78" s="93">
        <v>9</v>
      </c>
      <c r="B78" s="99" t="str">
        <f>Dat_01!A137</f>
        <v>09/04/2021</v>
      </c>
      <c r="C78" s="105">
        <f>Dat_01!B137</f>
        <v>32557.555</v>
      </c>
      <c r="D78" s="105">
        <f>Dat_01!D137</f>
        <v>675.15672450399995</v>
      </c>
    </row>
    <row r="79" spans="1:4" ht="11.25" customHeight="1">
      <c r="A79" s="93">
        <v>10</v>
      </c>
      <c r="B79" s="99" t="str">
        <f>Dat_01!A138</f>
        <v>10/04/2021</v>
      </c>
      <c r="C79" s="105">
        <f>Dat_01!B138</f>
        <v>28975.232</v>
      </c>
      <c r="D79" s="105">
        <f>Dat_01!D138</f>
        <v>605.08166300000005</v>
      </c>
    </row>
    <row r="80" spans="1:4" ht="11.25" customHeight="1">
      <c r="A80" s="93">
        <v>11</v>
      </c>
      <c r="B80" s="99" t="str">
        <f>Dat_01!A139</f>
        <v>11/04/2021</v>
      </c>
      <c r="C80" s="105">
        <f>Dat_01!B139</f>
        <v>28232.522000000001</v>
      </c>
      <c r="D80" s="105">
        <f>Dat_01!D139</f>
        <v>560.43800127999998</v>
      </c>
    </row>
    <row r="81" spans="1:4" ht="11.25" customHeight="1">
      <c r="A81" s="93">
        <v>12</v>
      </c>
      <c r="B81" s="99" t="str">
        <f>Dat_01!A140</f>
        <v>12/04/2021</v>
      </c>
      <c r="C81" s="105">
        <f>Dat_01!B140</f>
        <v>31712.094000000001</v>
      </c>
      <c r="D81" s="105">
        <f>Dat_01!D140</f>
        <v>655.45119695999995</v>
      </c>
    </row>
    <row r="82" spans="1:4" ht="11.25" customHeight="1">
      <c r="A82" s="93">
        <v>13</v>
      </c>
      <c r="B82" s="99" t="str">
        <f>Dat_01!A141</f>
        <v>13/04/2021</v>
      </c>
      <c r="C82" s="105">
        <f>Dat_01!B141</f>
        <v>32531.91</v>
      </c>
      <c r="D82" s="105">
        <f>Dat_01!D141</f>
        <v>679.856956008</v>
      </c>
    </row>
    <row r="83" spans="1:4" ht="11.25" customHeight="1">
      <c r="A83" s="93">
        <v>14</v>
      </c>
      <c r="B83" s="99" t="str">
        <f>Dat_01!A142</f>
        <v>14/04/2021</v>
      </c>
      <c r="C83" s="105">
        <f>Dat_01!B142</f>
        <v>32319.919000000002</v>
      </c>
      <c r="D83" s="105">
        <f>Dat_01!D142</f>
        <v>678.83860700000002</v>
      </c>
    </row>
    <row r="84" spans="1:4" ht="11.25" customHeight="1">
      <c r="A84" s="93">
        <v>15</v>
      </c>
      <c r="B84" s="99" t="str">
        <f>Dat_01!A143</f>
        <v>15/04/2021</v>
      </c>
      <c r="C84" s="105">
        <f>Dat_01!B143</f>
        <v>32438.960999999999</v>
      </c>
      <c r="D84" s="105">
        <f>Dat_01!D143</f>
        <v>683.85007800000005</v>
      </c>
    </row>
    <row r="85" spans="1:4" ht="11.25" customHeight="1">
      <c r="A85" s="93">
        <v>16</v>
      </c>
      <c r="B85" s="99" t="str">
        <f>Dat_01!A144</f>
        <v>16/04/2021</v>
      </c>
      <c r="C85" s="105">
        <f>Dat_01!B144</f>
        <v>31878.956760000001</v>
      </c>
      <c r="D85" s="105">
        <f>Dat_01!D144</f>
        <v>675.64233627999999</v>
      </c>
    </row>
    <row r="86" spans="1:4" ht="11.25" customHeight="1">
      <c r="A86" s="93">
        <v>17</v>
      </c>
      <c r="B86" s="99" t="str">
        <f>Dat_01!A145</f>
        <v>17/04/2021</v>
      </c>
      <c r="C86" s="105">
        <f>Dat_01!B145</f>
        <v>28718.339</v>
      </c>
      <c r="D86" s="105">
        <f>Dat_01!D145</f>
        <v>606.20022575999997</v>
      </c>
    </row>
    <row r="87" spans="1:4" ht="11.25" customHeight="1">
      <c r="A87" s="93">
        <v>18</v>
      </c>
      <c r="B87" s="99" t="str">
        <f>Dat_01!A146</f>
        <v>18/04/2021</v>
      </c>
      <c r="C87" s="105">
        <f>Dat_01!B146</f>
        <v>28236.343000000001</v>
      </c>
      <c r="D87" s="105">
        <f>Dat_01!D146</f>
        <v>559.26491711999995</v>
      </c>
    </row>
    <row r="88" spans="1:4" ht="11.25" customHeight="1">
      <c r="A88" s="93">
        <v>19</v>
      </c>
      <c r="B88" s="99" t="str">
        <f>Dat_01!A147</f>
        <v>19/04/2021</v>
      </c>
      <c r="C88" s="105">
        <f>Dat_01!B147</f>
        <v>31847.11</v>
      </c>
      <c r="D88" s="105">
        <f>Dat_01!D147</f>
        <v>660.68051100000002</v>
      </c>
    </row>
    <row r="89" spans="1:4" ht="11.25" customHeight="1">
      <c r="A89" s="93">
        <v>20</v>
      </c>
      <c r="B89" s="99" t="str">
        <f>Dat_01!A148</f>
        <v>20/04/2021</v>
      </c>
      <c r="C89" s="105">
        <f>Dat_01!B148</f>
        <v>31748.213</v>
      </c>
      <c r="D89" s="105">
        <f>Dat_01!D148</f>
        <v>672.55865809600004</v>
      </c>
    </row>
    <row r="90" spans="1:4" ht="11.25" customHeight="1">
      <c r="A90" s="93">
        <v>21</v>
      </c>
      <c r="B90" s="99" t="str">
        <f>Dat_01!A149</f>
        <v>21/04/2021</v>
      </c>
      <c r="C90" s="105">
        <f>Dat_01!B149</f>
        <v>31784.93</v>
      </c>
      <c r="D90" s="105">
        <f>Dat_01!D149</f>
        <v>673.89424552800006</v>
      </c>
    </row>
    <row r="91" spans="1:4" ht="11.25" customHeight="1">
      <c r="A91" s="93">
        <v>22</v>
      </c>
      <c r="B91" s="99" t="str">
        <f>Dat_01!A150</f>
        <v>22/04/2021</v>
      </c>
      <c r="C91" s="105">
        <f>Dat_01!B150</f>
        <v>32082.415000000001</v>
      </c>
      <c r="D91" s="105">
        <f>Dat_01!D150</f>
        <v>674.72246852000001</v>
      </c>
    </row>
    <row r="92" spans="1:4" ht="11.25" customHeight="1">
      <c r="A92" s="93">
        <v>23</v>
      </c>
      <c r="B92" s="99" t="str">
        <f>Dat_01!A151</f>
        <v>23/04/2021</v>
      </c>
      <c r="C92" s="105">
        <f>Dat_01!B151</f>
        <v>30599.975399999999</v>
      </c>
      <c r="D92" s="105">
        <f>Dat_01!D151</f>
        <v>647.973049264</v>
      </c>
    </row>
    <row r="93" spans="1:4" ht="11.25" customHeight="1">
      <c r="A93" s="93">
        <v>24</v>
      </c>
      <c r="B93" s="99" t="str">
        <f>Dat_01!A152</f>
        <v>24/04/2021</v>
      </c>
      <c r="C93" s="105">
        <f>Dat_01!B152</f>
        <v>27761.457920000001</v>
      </c>
      <c r="D93" s="105">
        <f>Dat_01!D152</f>
        <v>585.44421723999994</v>
      </c>
    </row>
    <row r="94" spans="1:4" ht="11.25" customHeight="1">
      <c r="A94" s="93">
        <v>25</v>
      </c>
      <c r="B94" s="99" t="str">
        <f>Dat_01!A153</f>
        <v>25/04/2021</v>
      </c>
      <c r="C94" s="105">
        <f>Dat_01!B153</f>
        <v>27492.556</v>
      </c>
      <c r="D94" s="105">
        <f>Dat_01!D153</f>
        <v>551.64345040000001</v>
      </c>
    </row>
    <row r="95" spans="1:4" ht="11.25" customHeight="1">
      <c r="A95" s="93">
        <v>26</v>
      </c>
      <c r="B95" s="99" t="str">
        <f>Dat_01!A154</f>
        <v>26/04/2021</v>
      </c>
      <c r="C95" s="105">
        <f>Dat_01!B154</f>
        <v>31568.492999999999</v>
      </c>
      <c r="D95" s="105">
        <f>Dat_01!D154</f>
        <v>652.51038400000004</v>
      </c>
    </row>
    <row r="96" spans="1:4" ht="11.25" customHeight="1">
      <c r="A96" s="93">
        <v>27</v>
      </c>
      <c r="B96" s="99" t="str">
        <f>Dat_01!A155</f>
        <v>27/04/2021</v>
      </c>
      <c r="C96" s="105">
        <f>Dat_01!B155</f>
        <v>31790.111000000001</v>
      </c>
      <c r="D96" s="105">
        <f>Dat_01!D155</f>
        <v>665.91143039999997</v>
      </c>
    </row>
    <row r="97" spans="1:9" ht="11.25" customHeight="1">
      <c r="A97" s="93">
        <v>28</v>
      </c>
      <c r="B97" s="99" t="str">
        <f>Dat_01!A156</f>
        <v>28/04/2021</v>
      </c>
      <c r="C97" s="105">
        <f>Dat_01!B156</f>
        <v>31265.978999999999</v>
      </c>
      <c r="D97" s="105">
        <f>Dat_01!D156</f>
        <v>661.338496728</v>
      </c>
    </row>
    <row r="98" spans="1:9" ht="11.25" customHeight="1">
      <c r="A98" s="93">
        <v>29</v>
      </c>
      <c r="B98" s="99" t="str">
        <f>Dat_01!A157</f>
        <v>29/04/2021</v>
      </c>
      <c r="C98" s="105">
        <f>Dat_01!B157</f>
        <v>31354.215</v>
      </c>
      <c r="D98" s="105">
        <f>Dat_01!D157</f>
        <v>660.83508587999995</v>
      </c>
    </row>
    <row r="99" spans="1:9" ht="11.25" customHeight="1">
      <c r="A99" s="93">
        <v>30</v>
      </c>
      <c r="B99" s="99" t="str">
        <f>Dat_01!A158</f>
        <v>30/04/2021</v>
      </c>
      <c r="C99" s="105">
        <f>Dat_01!B158</f>
        <v>30983.866999999998</v>
      </c>
      <c r="D99" s="105">
        <f>Dat_01!D158</f>
        <v>651.94275179199997</v>
      </c>
    </row>
    <row r="100" spans="1:9" ht="11.25" customHeight="1">
      <c r="A100" s="93">
        <v>31</v>
      </c>
      <c r="B100" s="99">
        <f>Dat_01!A159</f>
        <v>0</v>
      </c>
      <c r="C100" s="105">
        <f>Dat_01!B159</f>
        <v>0</v>
      </c>
      <c r="D100" s="105">
        <f>Dat_01!D159</f>
        <v>0</v>
      </c>
    </row>
    <row r="101" spans="1:9" ht="11.25" customHeight="1">
      <c r="A101" s="93"/>
      <c r="B101" s="101" t="s">
        <v>96</v>
      </c>
      <c r="C101" s="108">
        <f>MAX(C70:C100)</f>
        <v>32557.555</v>
      </c>
      <c r="D101" s="108">
        <f>MAX(D70:D100)</f>
        <v>683.85007800000005</v>
      </c>
      <c r="E101" s="130"/>
      <c r="F101" s="120"/>
    </row>
    <row r="103" spans="1:9" ht="11.25" customHeight="1">
      <c r="B103" s="94" t="s">
        <v>97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2020</v>
      </c>
      <c r="C107" s="111">
        <f>Dat_01!D173</f>
        <v>38972</v>
      </c>
      <c r="D107" s="111">
        <f>Dat_01!B173</f>
        <v>40423</v>
      </c>
      <c r="E107" s="111"/>
      <c r="F107" s="112" t="str">
        <f>Dat_01!D185</f>
        <v>30 julio (13:54 h)</v>
      </c>
      <c r="G107" s="112" t="str">
        <f>Dat_01!E185</f>
        <v>20 enero (20:22 h)</v>
      </c>
    </row>
    <row r="108" spans="1:9" ht="11.25" customHeight="1">
      <c r="B108" s="110">
        <f>Dat_01!A186</f>
        <v>2021</v>
      </c>
      <c r="C108" s="111">
        <f>Dat_01!D174</f>
        <v>0</v>
      </c>
      <c r="D108" s="111">
        <f>Dat_01!B174</f>
        <v>42225</v>
      </c>
      <c r="E108" s="111"/>
      <c r="F108" s="112">
        <f>Dat_01!D186</f>
        <v>0</v>
      </c>
      <c r="G108" s="112" t="str">
        <f>Dat_01!E186</f>
        <v>8 enero (14:05 h)</v>
      </c>
    </row>
    <row r="109" spans="1:9" ht="11.25" customHeight="1">
      <c r="B109" s="113" t="str">
        <f>Dat_01!A187</f>
        <v>abr-21</v>
      </c>
      <c r="C109" s="114">
        <f>Dat_01!B166</f>
        <v>33344</v>
      </c>
      <c r="D109" s="114"/>
      <c r="E109" s="114"/>
      <c r="F109" s="115" t="str">
        <f>Dat_01!D187</f>
        <v/>
      </c>
      <c r="G109" s="115"/>
      <c r="H109" s="129">
        <v>29026</v>
      </c>
      <c r="I109" s="145">
        <f>(C109/H109-1)*100</f>
        <v>14.87631778405567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99" t="str">
        <f>Dat_01!A33</f>
        <v>Abril 2020</v>
      </c>
      <c r="C113" s="100">
        <f>Dat_01!C33*100</f>
        <v>-17.186</v>
      </c>
      <c r="D113" s="100">
        <f>Dat_01!D33*100</f>
        <v>-1E-3</v>
      </c>
      <c r="E113" s="100">
        <f>Dat_01!E33*100</f>
        <v>-0.46800000000000003</v>
      </c>
      <c r="F113" s="100">
        <f>Dat_01!F33*100</f>
        <v>-16.717000000000002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99" t="str">
        <f>Dat_01!A34</f>
        <v>Mayo 2020</v>
      </c>
      <c r="C114" s="100">
        <f>Dat_01!C34*100</f>
        <v>-12.717999999999998</v>
      </c>
      <c r="D114" s="100">
        <f>Dat_01!D34*100</f>
        <v>-1.099</v>
      </c>
      <c r="E114" s="100">
        <f>Dat_01!E34*100</f>
        <v>1.48</v>
      </c>
      <c r="F114" s="100">
        <f>Dat_01!F34*100</f>
        <v>-13.099</v>
      </c>
    </row>
    <row r="115" spans="1:6" ht="11.25" customHeight="1">
      <c r="A115" s="104" t="str">
        <f t="shared" si="1"/>
        <v>J</v>
      </c>
      <c r="B115" s="99" t="str">
        <f>Dat_01!A35</f>
        <v>Junio 2020</v>
      </c>
      <c r="C115" s="100">
        <f>Dat_01!C35*100</f>
        <v>-8.0949999999999989</v>
      </c>
      <c r="D115" s="100">
        <f>Dat_01!D35*100</f>
        <v>0.70000000000000007</v>
      </c>
      <c r="E115" s="100">
        <f>Dat_01!E35*100</f>
        <v>-0.52700000000000002</v>
      </c>
      <c r="F115" s="100">
        <f>Dat_01!F35*100</f>
        <v>-8.2680000000000007</v>
      </c>
    </row>
    <row r="116" spans="1:6" ht="11.25" customHeight="1">
      <c r="A116" s="104" t="str">
        <f t="shared" si="1"/>
        <v>J</v>
      </c>
      <c r="B116" s="99" t="str">
        <f>Dat_01!A36</f>
        <v>Julio 2020</v>
      </c>
      <c r="C116" s="100">
        <f>Dat_01!C36*100</f>
        <v>-3.3320000000000003</v>
      </c>
      <c r="D116" s="100">
        <f>Dat_01!D36*100</f>
        <v>0.248</v>
      </c>
      <c r="E116" s="100">
        <f>Dat_01!E36*100</f>
        <v>0.755</v>
      </c>
      <c r="F116" s="100">
        <f>Dat_01!F36*100</f>
        <v>-4.335</v>
      </c>
    </row>
    <row r="117" spans="1:6" ht="11.25" customHeight="1">
      <c r="A117" s="104" t="str">
        <f t="shared" si="1"/>
        <v>A</v>
      </c>
      <c r="B117" s="99" t="str">
        <f>Dat_01!A37</f>
        <v>Agosto 2020</v>
      </c>
      <c r="C117" s="100">
        <f>Dat_01!C37*100</f>
        <v>-2.0619999999999998</v>
      </c>
      <c r="D117" s="100">
        <f>Dat_01!D37*100</f>
        <v>6.5000000000000002E-2</v>
      </c>
      <c r="E117" s="100">
        <f>Dat_01!E37*100</f>
        <v>0.80800000000000005</v>
      </c>
      <c r="F117" s="100">
        <f>Dat_01!F37*100</f>
        <v>-2.9350000000000001</v>
      </c>
    </row>
    <row r="118" spans="1:6" ht="11.25" customHeight="1">
      <c r="A118" s="104" t="str">
        <f t="shared" si="1"/>
        <v>S</v>
      </c>
      <c r="B118" s="99" t="str">
        <f>Dat_01!A38</f>
        <v>Septiembre 2020</v>
      </c>
      <c r="C118" s="100">
        <f>Dat_01!C38*100</f>
        <v>-2.8119999999999998</v>
      </c>
      <c r="D118" s="100">
        <f>Dat_01!D38*100</f>
        <v>0.82799999999999996</v>
      </c>
      <c r="E118" s="100">
        <f>Dat_01!E38*100</f>
        <v>0.45799999999999996</v>
      </c>
      <c r="F118" s="100">
        <f>Dat_01!F38*100</f>
        <v>-4.0979999999999999</v>
      </c>
    </row>
    <row r="119" spans="1:6" ht="11.25" customHeight="1">
      <c r="A119" s="104" t="str">
        <f t="shared" si="1"/>
        <v>O</v>
      </c>
      <c r="B119" s="99" t="str">
        <f>Dat_01!A39</f>
        <v>Octubre 2020</v>
      </c>
      <c r="C119" s="100">
        <f>Dat_01!C39*100</f>
        <v>-2.7570000000000001</v>
      </c>
      <c r="D119" s="100">
        <f>Dat_01!D39*100</f>
        <v>-1.038</v>
      </c>
      <c r="E119" s="100">
        <f>Dat_01!E39*100</f>
        <v>-1.073</v>
      </c>
      <c r="F119" s="100">
        <f>Dat_01!F39*100</f>
        <v>-0.64599999999999991</v>
      </c>
    </row>
    <row r="120" spans="1:6" ht="11.25" customHeight="1">
      <c r="A120" s="104" t="str">
        <f t="shared" si="1"/>
        <v>N</v>
      </c>
      <c r="B120" s="99" t="str">
        <f>Dat_01!A40</f>
        <v>Noviembre 2020</v>
      </c>
      <c r="C120" s="100">
        <f>Dat_01!C40*100</f>
        <v>-5.6529999999999996</v>
      </c>
      <c r="D120" s="100">
        <f>Dat_01!D40*100</f>
        <v>0.13600000000000001</v>
      </c>
      <c r="E120" s="100">
        <f>Dat_01!E40*100</f>
        <v>-2.452</v>
      </c>
      <c r="F120" s="100">
        <f>Dat_01!F40*100</f>
        <v>-3.3369999999999997</v>
      </c>
    </row>
    <row r="121" spans="1:6" ht="11.25" customHeight="1">
      <c r="A121" s="104" t="str">
        <f t="shared" si="1"/>
        <v>D</v>
      </c>
      <c r="B121" s="99" t="str">
        <f>Dat_01!A41</f>
        <v>Diciembre 2020</v>
      </c>
      <c r="C121" s="100">
        <f>Dat_01!C41*100</f>
        <v>1.8159999999999998</v>
      </c>
      <c r="D121" s="100">
        <f>Dat_01!D41*100</f>
        <v>-0.08</v>
      </c>
      <c r="E121" s="100">
        <f>Dat_01!E41*100</f>
        <v>1.3959999999999999</v>
      </c>
      <c r="F121" s="100">
        <f>Dat_01!F41*100</f>
        <v>0.5</v>
      </c>
    </row>
    <row r="122" spans="1:6" ht="11.25" customHeight="1">
      <c r="A122" s="104" t="str">
        <f t="shared" si="1"/>
        <v>E</v>
      </c>
      <c r="B122" s="99" t="str">
        <f>Dat_01!A42</f>
        <v>Enero 2021</v>
      </c>
      <c r="C122" s="100">
        <f>Dat_01!C42*100</f>
        <v>0.73099999999999998</v>
      </c>
      <c r="D122" s="100">
        <f>Dat_01!D42*100</f>
        <v>-1.506</v>
      </c>
      <c r="E122" s="100">
        <f>Dat_01!E42*100</f>
        <v>1.78</v>
      </c>
      <c r="F122" s="100">
        <f>Dat_01!F42*100</f>
        <v>0.45700000000000002</v>
      </c>
    </row>
    <row r="123" spans="1:6" ht="11.25" customHeight="1">
      <c r="A123" s="104" t="str">
        <f t="shared" si="1"/>
        <v>F</v>
      </c>
      <c r="B123" s="99" t="str">
        <f>Dat_01!A43</f>
        <v>Febrero 2021</v>
      </c>
      <c r="C123" s="100">
        <f>Dat_01!C43*100</f>
        <v>-3.2640000000000002</v>
      </c>
      <c r="D123" s="100">
        <f>Dat_01!D43*100</f>
        <v>0.34599999999999997</v>
      </c>
      <c r="E123" s="100">
        <f>Dat_01!E43*100</f>
        <v>1.43</v>
      </c>
      <c r="F123" s="100">
        <f>Dat_01!F43*100</f>
        <v>-5.04</v>
      </c>
    </row>
    <row r="124" spans="1:6" ht="11.25" customHeight="1">
      <c r="A124" s="104" t="str">
        <f t="shared" si="1"/>
        <v>M</v>
      </c>
      <c r="B124" s="99" t="str">
        <f>Dat_01!A44</f>
        <v>Marzo 2021</v>
      </c>
      <c r="C124" s="100">
        <f>Dat_01!C44*100</f>
        <v>4.423</v>
      </c>
      <c r="D124" s="100">
        <f>Dat_01!D44*100</f>
        <v>0.59699999999999998</v>
      </c>
      <c r="E124" s="100">
        <f>Dat_01!E44*100</f>
        <v>0.42</v>
      </c>
      <c r="F124" s="100">
        <f>Dat_01!F44*100</f>
        <v>3.4060000000000001</v>
      </c>
    </row>
    <row r="125" spans="1:6" ht="11.25" customHeight="1">
      <c r="A125" s="104" t="str">
        <f t="shared" si="1"/>
        <v>A</v>
      </c>
      <c r="B125" s="106" t="str">
        <f>Dat_01!A45</f>
        <v>Abril 2021</v>
      </c>
      <c r="C125" s="100">
        <f>Dat_01!C45*100</f>
        <v>16.631</v>
      </c>
      <c r="D125" s="100">
        <f>Dat_01!D45*100</f>
        <v>0.77999999999999992</v>
      </c>
      <c r="E125" s="117">
        <f>Dat_01!E45*100</f>
        <v>8.4000000000000005E-2</v>
      </c>
      <c r="F125" s="117">
        <f>Dat_01!F45*100</f>
        <v>15.767000000000001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40" workbookViewId="0">
      <selection activeCell="E43" sqref="E43"/>
    </sheetView>
  </sheetViews>
  <sheetFormatPr baseColWidth="10" defaultColWidth="11.42578125" defaultRowHeight="14.25"/>
  <cols>
    <col min="1" max="1" width="26" style="49" customWidth="1"/>
    <col min="2" max="10" width="14.7109375" style="49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158</v>
      </c>
      <c r="B2" s="53" t="s">
        <v>159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abril</v>
      </c>
    </row>
    <row r="4" spans="1:10">
      <c r="A4" s="51" t="s">
        <v>52</v>
      </c>
      <c r="B4" s="139" t="s">
        <v>158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118</v>
      </c>
      <c r="D6" s="59" t="s">
        <v>47</v>
      </c>
      <c r="E6" s="59" t="s">
        <v>48</v>
      </c>
      <c r="F6" s="59" t="s">
        <v>119</v>
      </c>
      <c r="G6" s="59" t="s">
        <v>49</v>
      </c>
      <c r="H6" s="59" t="s">
        <v>50</v>
      </c>
      <c r="I6" s="59" t="s">
        <v>120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6">
        <v>2741653.2671320001</v>
      </c>
      <c r="C8" s="86">
        <v>2862086.2255259999</v>
      </c>
      <c r="D8" s="66">
        <v>-4.2078731699999997E-2</v>
      </c>
      <c r="E8" s="86">
        <v>15002124.268342</v>
      </c>
      <c r="F8" s="86">
        <v>12543225.486339999</v>
      </c>
      <c r="G8" s="66">
        <v>0.19603400930000001</v>
      </c>
      <c r="H8" s="86">
        <v>33069671.452927999</v>
      </c>
      <c r="I8" s="86">
        <v>28590531.026884001</v>
      </c>
      <c r="J8" s="66">
        <v>0.1566651708</v>
      </c>
    </row>
    <row r="9" spans="1:10">
      <c r="A9" s="53" t="s">
        <v>32</v>
      </c>
      <c r="B9" s="86">
        <v>153679.718972</v>
      </c>
      <c r="C9" s="86">
        <v>314350.98405000003</v>
      </c>
      <c r="D9" s="66">
        <v>-0.51112060479999999</v>
      </c>
      <c r="E9" s="86">
        <v>1206288.193888</v>
      </c>
      <c r="F9" s="86">
        <v>1081490.811404</v>
      </c>
      <c r="G9" s="66">
        <v>0.1153938445</v>
      </c>
      <c r="H9" s="86">
        <v>2872898.1007019999</v>
      </c>
      <c r="I9" s="86">
        <v>2070437.7630159999</v>
      </c>
      <c r="J9" s="66">
        <v>0.38758003359999998</v>
      </c>
    </row>
    <row r="10" spans="1:10">
      <c r="A10" s="53" t="s">
        <v>33</v>
      </c>
      <c r="B10" s="86">
        <v>4197332.93</v>
      </c>
      <c r="C10" s="86">
        <v>4085604.7889999999</v>
      </c>
      <c r="D10" s="66">
        <v>2.7346781399999999E-2</v>
      </c>
      <c r="E10" s="86">
        <v>18588752.146000002</v>
      </c>
      <c r="F10" s="86">
        <v>19435378.952</v>
      </c>
      <c r="G10" s="66">
        <v>-4.3561116499999997E-2</v>
      </c>
      <c r="H10" s="86">
        <v>54910148.104999997</v>
      </c>
      <c r="I10" s="86">
        <v>55555021.038999997</v>
      </c>
      <c r="J10" s="66">
        <v>-1.1607824500000001E-2</v>
      </c>
    </row>
    <row r="11" spans="1:10">
      <c r="A11" s="53" t="s">
        <v>34</v>
      </c>
      <c r="B11" s="86">
        <v>270940.15700000001</v>
      </c>
      <c r="C11" s="86">
        <v>306824.21299999999</v>
      </c>
      <c r="D11" s="66">
        <v>-0.11695314280000001</v>
      </c>
      <c r="E11" s="86">
        <v>1249466.524</v>
      </c>
      <c r="F11" s="86">
        <v>2475031.9240000001</v>
      </c>
      <c r="G11" s="66">
        <v>-0.49517155239999999</v>
      </c>
      <c r="H11" s="86">
        <v>3574490.3190000001</v>
      </c>
      <c r="I11" s="86">
        <v>6276484.409</v>
      </c>
      <c r="J11" s="66">
        <v>-0.43049483020000001</v>
      </c>
    </row>
    <row r="12" spans="1:10">
      <c r="A12" s="53" t="s">
        <v>35</v>
      </c>
      <c r="B12" s="86">
        <v>0</v>
      </c>
      <c r="C12" s="86">
        <v>0</v>
      </c>
      <c r="D12" s="66">
        <v>0</v>
      </c>
      <c r="E12" s="86">
        <v>0</v>
      </c>
      <c r="F12" s="86">
        <v>1E-3</v>
      </c>
      <c r="G12" s="66">
        <v>-1</v>
      </c>
      <c r="H12" s="86">
        <v>-1E-3</v>
      </c>
      <c r="I12" s="86">
        <v>-1E-3</v>
      </c>
      <c r="J12" s="66">
        <v>0</v>
      </c>
    </row>
    <row r="13" spans="1:10">
      <c r="A13" s="53" t="s">
        <v>36</v>
      </c>
      <c r="B13" s="86">
        <v>2865861.1460000002</v>
      </c>
      <c r="C13" s="86">
        <v>1730733.4739999999</v>
      </c>
      <c r="D13" s="66">
        <v>0.6558650936</v>
      </c>
      <c r="E13" s="86">
        <v>7790543.9979999997</v>
      </c>
      <c r="F13" s="86">
        <v>8777613.7060000002</v>
      </c>
      <c r="G13" s="66">
        <v>-0.11245308129999999</v>
      </c>
      <c r="H13" s="86">
        <v>37369483.471000001</v>
      </c>
      <c r="I13" s="86">
        <v>49425752.061999999</v>
      </c>
      <c r="J13" s="66">
        <v>-0.24392686180000001</v>
      </c>
    </row>
    <row r="14" spans="1:10">
      <c r="A14" s="53" t="s">
        <v>37</v>
      </c>
      <c r="B14" s="86">
        <v>4041378.2629999998</v>
      </c>
      <c r="C14" s="86">
        <v>3639796.9610000001</v>
      </c>
      <c r="D14" s="66">
        <v>0.11033068779999999</v>
      </c>
      <c r="E14" s="86">
        <v>22810738.057999998</v>
      </c>
      <c r="F14" s="86">
        <v>17887416.945</v>
      </c>
      <c r="G14" s="66">
        <v>0.27523935560000001</v>
      </c>
      <c r="H14" s="86">
        <v>58718639.597999997</v>
      </c>
      <c r="I14" s="86">
        <v>51951198.457999997</v>
      </c>
      <c r="J14" s="66">
        <v>0.1302653517</v>
      </c>
    </row>
    <row r="15" spans="1:10">
      <c r="A15" s="53" t="s">
        <v>38</v>
      </c>
      <c r="B15" s="86">
        <v>1618798.5290000001</v>
      </c>
      <c r="C15" s="86">
        <v>1115101.564</v>
      </c>
      <c r="D15" s="66">
        <v>0.45170501169999999</v>
      </c>
      <c r="E15" s="86">
        <v>5017333.8279999997</v>
      </c>
      <c r="F15" s="86">
        <v>3697189.7119999998</v>
      </c>
      <c r="G15" s="66">
        <v>0.35706691270000002</v>
      </c>
      <c r="H15" s="86">
        <v>16232543.34</v>
      </c>
      <c r="I15" s="86">
        <v>10018266.126</v>
      </c>
      <c r="J15" s="66">
        <v>0.62029468330000004</v>
      </c>
    </row>
    <row r="16" spans="1:10">
      <c r="A16" s="53" t="s">
        <v>39</v>
      </c>
      <c r="B16" s="86">
        <v>266784.93</v>
      </c>
      <c r="C16" s="86">
        <v>206865.43700000001</v>
      </c>
      <c r="D16" s="66">
        <v>0.28965444330000001</v>
      </c>
      <c r="E16" s="86">
        <v>862599.73400000005</v>
      </c>
      <c r="F16" s="86">
        <v>756756.70400000003</v>
      </c>
      <c r="G16" s="66">
        <v>0.13986401370000001</v>
      </c>
      <c r="H16" s="86">
        <v>4644153.16</v>
      </c>
      <c r="I16" s="86">
        <v>4637944.2070000004</v>
      </c>
      <c r="J16" s="66">
        <v>1.3387296000000001E-3</v>
      </c>
    </row>
    <row r="17" spans="1:14">
      <c r="A17" s="53" t="s">
        <v>40</v>
      </c>
      <c r="B17" s="86">
        <v>391129.995</v>
      </c>
      <c r="C17" s="86">
        <v>336902.58100000001</v>
      </c>
      <c r="D17" s="66">
        <v>0.16095873720000001</v>
      </c>
      <c r="E17" s="86">
        <v>1501757.2150000001</v>
      </c>
      <c r="F17" s="86">
        <v>1363273.9890000001</v>
      </c>
      <c r="G17" s="66">
        <v>0.1015813601</v>
      </c>
      <c r="H17" s="86">
        <v>4608772.9119999995</v>
      </c>
      <c r="I17" s="86">
        <v>3798136.0920000002</v>
      </c>
      <c r="J17" s="66">
        <v>0.2134301669</v>
      </c>
    </row>
    <row r="18" spans="1:14">
      <c r="A18" s="53" t="s">
        <v>41</v>
      </c>
      <c r="B18" s="86">
        <v>2187737.9509999999</v>
      </c>
      <c r="C18" s="86">
        <v>1926052.2579999999</v>
      </c>
      <c r="D18" s="66">
        <v>0.13586635150000001</v>
      </c>
      <c r="E18" s="86">
        <v>8663624.5810000002</v>
      </c>
      <c r="F18" s="86">
        <v>8827586.2390000001</v>
      </c>
      <c r="G18" s="66">
        <v>-1.8573781500000001E-2</v>
      </c>
      <c r="H18" s="86">
        <v>26810475.044</v>
      </c>
      <c r="I18" s="86">
        <v>28264606.763</v>
      </c>
      <c r="J18" s="66">
        <v>-5.1447088299999999E-2</v>
      </c>
    </row>
    <row r="19" spans="1:14">
      <c r="A19" s="53" t="s">
        <v>43</v>
      </c>
      <c r="B19" s="86">
        <v>66322.567500000005</v>
      </c>
      <c r="C19" s="86">
        <v>29749.654500000001</v>
      </c>
      <c r="D19" s="66">
        <v>1.2293558904999999</v>
      </c>
      <c r="E19" s="86">
        <v>238113.66800000001</v>
      </c>
      <c r="F19" s="86">
        <v>192301.9235</v>
      </c>
      <c r="G19" s="66">
        <v>0.23822821769999999</v>
      </c>
      <c r="H19" s="86">
        <v>651936.54500000004</v>
      </c>
      <c r="I19" s="86">
        <v>674320.35349999997</v>
      </c>
      <c r="J19" s="66">
        <v>-3.3194620899999999E-2</v>
      </c>
    </row>
    <row r="20" spans="1:14">
      <c r="A20" s="53" t="s">
        <v>42</v>
      </c>
      <c r="B20" s="86">
        <v>167724.91149999999</v>
      </c>
      <c r="C20" s="86">
        <v>134234.11249999999</v>
      </c>
      <c r="D20" s="66">
        <v>0.24949544030000001</v>
      </c>
      <c r="E20" s="86">
        <v>676893.76399999997</v>
      </c>
      <c r="F20" s="86">
        <v>621854.52249999996</v>
      </c>
      <c r="G20" s="66">
        <v>8.85082274E-2</v>
      </c>
      <c r="H20" s="86">
        <v>1950828.402</v>
      </c>
      <c r="I20" s="86">
        <v>1939991.1475</v>
      </c>
      <c r="J20" s="66">
        <v>5.5862391999999999E-3</v>
      </c>
    </row>
    <row r="21" spans="1:14">
      <c r="A21" s="67" t="s">
        <v>72</v>
      </c>
      <c r="B21" s="87">
        <v>18969344.366103999</v>
      </c>
      <c r="C21" s="87">
        <v>16688302.253575999</v>
      </c>
      <c r="D21" s="68">
        <v>0.13668509100000001</v>
      </c>
      <c r="E21" s="87">
        <v>83608235.97823</v>
      </c>
      <c r="F21" s="87">
        <v>77659120.915744007</v>
      </c>
      <c r="G21" s="68">
        <v>7.6605490700000001E-2</v>
      </c>
      <c r="H21" s="87">
        <v>245414040.44863001</v>
      </c>
      <c r="I21" s="87">
        <v>243202689.44589999</v>
      </c>
      <c r="J21" s="68">
        <v>9.0926255999999994E-3</v>
      </c>
    </row>
    <row r="22" spans="1:14">
      <c r="A22" s="53" t="s">
        <v>73</v>
      </c>
      <c r="B22" s="86">
        <v>-266814.32199999999</v>
      </c>
      <c r="C22" s="86">
        <v>-679709.17919199995</v>
      </c>
      <c r="D22" s="66">
        <v>-0.60745811569999997</v>
      </c>
      <c r="E22" s="86">
        <v>-2148915.3330000001</v>
      </c>
      <c r="F22" s="86">
        <v>-2071934.0821680001</v>
      </c>
      <c r="G22" s="66">
        <v>3.7154295300000001E-2</v>
      </c>
      <c r="H22" s="86">
        <v>-4698309.5752450004</v>
      </c>
      <c r="I22" s="86">
        <v>-3980327.2239279998</v>
      </c>
      <c r="J22" s="66">
        <v>0.1803827452</v>
      </c>
    </row>
    <row r="23" spans="1:14">
      <c r="A23" s="53" t="s">
        <v>44</v>
      </c>
      <c r="B23" s="86">
        <v>-111021.79700000001</v>
      </c>
      <c r="C23" s="86">
        <v>-80581.305999999997</v>
      </c>
      <c r="D23" s="66">
        <v>0.3777612018</v>
      </c>
      <c r="E23" s="86">
        <v>-490669.79100000003</v>
      </c>
      <c r="F23" s="86">
        <v>-445446.08600000001</v>
      </c>
      <c r="G23" s="66">
        <v>0.1015245311</v>
      </c>
      <c r="H23" s="86">
        <v>-1471761.23</v>
      </c>
      <c r="I23" s="86">
        <v>-1637051.8810000001</v>
      </c>
      <c r="J23" s="66">
        <v>-0.1009684867</v>
      </c>
    </row>
    <row r="24" spans="1:14">
      <c r="A24" s="53" t="s">
        <v>74</v>
      </c>
      <c r="B24" s="86">
        <v>256584.18599999999</v>
      </c>
      <c r="C24" s="86">
        <v>232437.56099999999</v>
      </c>
      <c r="D24" s="66">
        <v>0.1038843503</v>
      </c>
      <c r="E24" s="86">
        <v>498788.614</v>
      </c>
      <c r="F24" s="86">
        <v>3244373.923</v>
      </c>
      <c r="G24" s="66">
        <v>-0.84626044170000003</v>
      </c>
      <c r="H24" s="86">
        <v>533999.57799999998</v>
      </c>
      <c r="I24" s="86">
        <v>6365272.0109999999</v>
      </c>
      <c r="J24" s="66">
        <v>-0.91610734360000001</v>
      </c>
    </row>
    <row r="25" spans="1:14">
      <c r="A25" s="67" t="s">
        <v>75</v>
      </c>
      <c r="B25" s="87">
        <v>18848092.433104001</v>
      </c>
      <c r="C25" s="87">
        <v>16160449.329383999</v>
      </c>
      <c r="D25" s="68">
        <v>0.16630992419999999</v>
      </c>
      <c r="E25" s="87">
        <v>81467439.468229994</v>
      </c>
      <c r="F25" s="87">
        <v>78386114.670576006</v>
      </c>
      <c r="G25" s="68">
        <v>3.9309574299999997E-2</v>
      </c>
      <c r="H25" s="87">
        <v>239777969.221385</v>
      </c>
      <c r="I25" s="87">
        <v>243950582.35197201</v>
      </c>
      <c r="J25" s="68">
        <v>-1.71043377E-2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2"/>
      <c r="B31" s="122" t="s">
        <v>54</v>
      </c>
      <c r="C31" s="133" t="s">
        <v>106</v>
      </c>
      <c r="D31" s="133" t="s">
        <v>107</v>
      </c>
      <c r="E31" s="133" t="s">
        <v>108</v>
      </c>
      <c r="F31" s="133" t="s">
        <v>109</v>
      </c>
      <c r="G31" s="133" t="s">
        <v>110</v>
      </c>
      <c r="H31" s="133" t="s">
        <v>111</v>
      </c>
      <c r="I31" s="133" t="s">
        <v>112</v>
      </c>
      <c r="J31" s="133" t="s">
        <v>113</v>
      </c>
      <c r="K31" s="133" t="s">
        <v>114</v>
      </c>
      <c r="L31" s="133" t="s">
        <v>115</v>
      </c>
      <c r="M31" s="133" t="s">
        <v>116</v>
      </c>
      <c r="N31" s="133" t="s">
        <v>117</v>
      </c>
    </row>
    <row r="32" spans="1:14">
      <c r="A32" s="122" t="s">
        <v>52</v>
      </c>
      <c r="B32" s="122" t="s">
        <v>60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132</v>
      </c>
      <c r="B33" s="124" t="s">
        <v>133</v>
      </c>
      <c r="C33" s="128">
        <v>-0.17186000000000001</v>
      </c>
      <c r="D33" s="128">
        <v>-1.0000000000000001E-5</v>
      </c>
      <c r="E33" s="128">
        <v>-4.6800000000000001E-3</v>
      </c>
      <c r="F33" s="128">
        <v>-0.16717000000000001</v>
      </c>
      <c r="G33" s="128">
        <v>-6.3399999999999998E-2</v>
      </c>
      <c r="H33" s="128">
        <v>-2.0799999999999998E-3</v>
      </c>
      <c r="I33" s="128">
        <v>-8.0000000000000004E-4</v>
      </c>
      <c r="J33" s="128">
        <v>-6.0519999999999997E-2</v>
      </c>
      <c r="K33" s="128">
        <v>-2.9579999999999999E-2</v>
      </c>
      <c r="L33" s="128">
        <v>6.0600000000000003E-3</v>
      </c>
      <c r="M33" s="128">
        <v>5.9699999999999996E-3</v>
      </c>
      <c r="N33" s="128">
        <v>-4.1610000000000001E-2</v>
      </c>
      <c r="O33" s="65" t="str">
        <f t="shared" ref="O33:O45" si="0">MID(UPPER(TEXT(A33,"mmm")),1,1)</f>
        <v>A</v>
      </c>
    </row>
    <row r="34" spans="1:15">
      <c r="A34" s="124" t="s">
        <v>134</v>
      </c>
      <c r="B34" s="124" t="s">
        <v>135</v>
      </c>
      <c r="C34" s="128">
        <v>-0.12717999999999999</v>
      </c>
      <c r="D34" s="128">
        <v>-1.099E-2</v>
      </c>
      <c r="E34" s="128">
        <v>1.4800000000000001E-2</v>
      </c>
      <c r="F34" s="128">
        <v>-0.13099</v>
      </c>
      <c r="G34" s="128">
        <v>-7.5649999999999995E-2</v>
      </c>
      <c r="H34" s="128">
        <v>-3.8E-3</v>
      </c>
      <c r="I34" s="128">
        <v>2.4499999999999999E-3</v>
      </c>
      <c r="J34" s="128">
        <v>-7.4300000000000005E-2</v>
      </c>
      <c r="K34" s="128">
        <v>-3.8940000000000002E-2</v>
      </c>
      <c r="L34" s="128">
        <v>4.5700000000000003E-3</v>
      </c>
      <c r="M34" s="128">
        <v>6.6800000000000002E-3</v>
      </c>
      <c r="N34" s="128">
        <v>-5.0189999999999999E-2</v>
      </c>
      <c r="O34" s="65" t="str">
        <f t="shared" si="0"/>
        <v>M</v>
      </c>
    </row>
    <row r="35" spans="1:15">
      <c r="A35" s="124" t="s">
        <v>136</v>
      </c>
      <c r="B35" s="124" t="s">
        <v>137</v>
      </c>
      <c r="C35" s="128">
        <v>-8.0949999999999994E-2</v>
      </c>
      <c r="D35" s="128">
        <v>7.0000000000000001E-3</v>
      </c>
      <c r="E35" s="128">
        <v>-5.2700000000000004E-3</v>
      </c>
      <c r="F35" s="128">
        <v>-8.2680000000000003E-2</v>
      </c>
      <c r="G35" s="128">
        <v>-7.6509999999999995E-2</v>
      </c>
      <c r="H35" s="128">
        <v>-2.0400000000000001E-3</v>
      </c>
      <c r="I35" s="128">
        <v>1.2099999999999999E-3</v>
      </c>
      <c r="J35" s="128">
        <v>-7.5679999999999997E-2</v>
      </c>
      <c r="K35" s="128">
        <v>-4.3990000000000001E-2</v>
      </c>
      <c r="L35" s="128">
        <v>5.7800000000000004E-3</v>
      </c>
      <c r="M35" s="128">
        <v>4.9699999999999996E-3</v>
      </c>
      <c r="N35" s="128">
        <v>-5.4739999999999997E-2</v>
      </c>
      <c r="O35" s="65" t="str">
        <f t="shared" si="0"/>
        <v>J</v>
      </c>
    </row>
    <row r="36" spans="1:15">
      <c r="A36" s="124" t="s">
        <v>138</v>
      </c>
      <c r="B36" s="124" t="s">
        <v>139</v>
      </c>
      <c r="C36" s="128">
        <v>-3.3320000000000002E-2</v>
      </c>
      <c r="D36" s="128">
        <v>2.48E-3</v>
      </c>
      <c r="E36" s="128">
        <v>7.5500000000000003E-3</v>
      </c>
      <c r="F36" s="128">
        <v>-4.335E-2</v>
      </c>
      <c r="G36" s="128">
        <v>-6.9800000000000001E-2</v>
      </c>
      <c r="H36" s="128">
        <v>-1.2800000000000001E-3</v>
      </c>
      <c r="I36" s="128">
        <v>2.4499999999999999E-3</v>
      </c>
      <c r="J36" s="128">
        <v>-7.0970000000000005E-2</v>
      </c>
      <c r="K36" s="128">
        <v>-4.897E-2</v>
      </c>
      <c r="L36" s="128">
        <v>3.9899999999999996E-3</v>
      </c>
      <c r="M36" s="128">
        <v>3.0300000000000001E-3</v>
      </c>
      <c r="N36" s="128">
        <v>-5.5989999999999998E-2</v>
      </c>
      <c r="O36" s="65" t="str">
        <f t="shared" si="0"/>
        <v>J</v>
      </c>
    </row>
    <row r="37" spans="1:15">
      <c r="A37" s="124" t="s">
        <v>140</v>
      </c>
      <c r="B37" s="124" t="s">
        <v>142</v>
      </c>
      <c r="C37" s="128">
        <v>-2.0619999999999999E-2</v>
      </c>
      <c r="D37" s="128">
        <v>6.4999999999999997E-4</v>
      </c>
      <c r="E37" s="128">
        <v>8.0800000000000004E-3</v>
      </c>
      <c r="F37" s="128">
        <v>-2.9350000000000001E-2</v>
      </c>
      <c r="G37" s="128">
        <v>-6.3579999999999998E-2</v>
      </c>
      <c r="H37" s="128">
        <v>-1.17E-3</v>
      </c>
      <c r="I37" s="128">
        <v>3.3600000000000001E-3</v>
      </c>
      <c r="J37" s="128">
        <v>-6.5769999999999995E-2</v>
      </c>
      <c r="K37" s="128">
        <v>-4.7649999999999998E-2</v>
      </c>
      <c r="L37" s="128">
        <v>1.06E-3</v>
      </c>
      <c r="M37" s="128">
        <v>2.8800000000000002E-3</v>
      </c>
      <c r="N37" s="128">
        <v>-5.1589999999999997E-2</v>
      </c>
      <c r="O37" s="65" t="str">
        <f t="shared" si="0"/>
        <v>A</v>
      </c>
    </row>
    <row r="38" spans="1:15">
      <c r="A38" s="124" t="s">
        <v>143</v>
      </c>
      <c r="B38" s="124" t="s">
        <v>144</v>
      </c>
      <c r="C38" s="128">
        <v>-2.8119999999999999E-2</v>
      </c>
      <c r="D38" s="128">
        <v>8.2799999999999992E-3</v>
      </c>
      <c r="E38" s="128">
        <v>4.5799999999999999E-3</v>
      </c>
      <c r="F38" s="128">
        <v>-4.0980000000000003E-2</v>
      </c>
      <c r="G38" s="128">
        <v>-5.9810000000000002E-2</v>
      </c>
      <c r="H38" s="128">
        <v>-1.4999999999999999E-4</v>
      </c>
      <c r="I38" s="128">
        <v>3.47E-3</v>
      </c>
      <c r="J38" s="128">
        <v>-6.3130000000000006E-2</v>
      </c>
      <c r="K38" s="128">
        <v>-4.6820000000000001E-2</v>
      </c>
      <c r="L38" s="128">
        <v>5.0000000000000001E-4</v>
      </c>
      <c r="M38" s="128">
        <v>3.6600000000000001E-3</v>
      </c>
      <c r="N38" s="128">
        <v>-5.0979999999999998E-2</v>
      </c>
      <c r="O38" s="65" t="str">
        <f t="shared" si="0"/>
        <v>S</v>
      </c>
    </row>
    <row r="39" spans="1:15">
      <c r="A39" s="124" t="s">
        <v>145</v>
      </c>
      <c r="B39" s="124" t="s">
        <v>146</v>
      </c>
      <c r="C39" s="128">
        <v>-2.7570000000000001E-2</v>
      </c>
      <c r="D39" s="128">
        <v>-1.038E-2</v>
      </c>
      <c r="E39" s="128">
        <v>-1.073E-2</v>
      </c>
      <c r="F39" s="128">
        <v>-6.4599999999999996E-3</v>
      </c>
      <c r="G39" s="128">
        <v>-5.6680000000000001E-2</v>
      </c>
      <c r="H39" s="128">
        <v>-1.08E-3</v>
      </c>
      <c r="I39" s="128">
        <v>1.98E-3</v>
      </c>
      <c r="J39" s="128">
        <v>-5.7579999999999999E-2</v>
      </c>
      <c r="K39" s="128">
        <v>-4.854E-2</v>
      </c>
      <c r="L39" s="128">
        <v>-1.24E-3</v>
      </c>
      <c r="M39" s="128">
        <v>2.7000000000000001E-3</v>
      </c>
      <c r="N39" s="128">
        <v>-0.05</v>
      </c>
      <c r="O39" s="65" t="str">
        <f t="shared" si="0"/>
        <v>O</v>
      </c>
    </row>
    <row r="40" spans="1:15">
      <c r="A40" s="124" t="s">
        <v>147</v>
      </c>
      <c r="B40" s="124" t="s">
        <v>148</v>
      </c>
      <c r="C40" s="128">
        <v>-5.6529999999999997E-2</v>
      </c>
      <c r="D40" s="128">
        <v>1.3600000000000001E-3</v>
      </c>
      <c r="E40" s="128">
        <v>-2.452E-2</v>
      </c>
      <c r="F40" s="128">
        <v>-3.3369999999999997E-2</v>
      </c>
      <c r="G40" s="128">
        <v>-5.6669999999999998E-2</v>
      </c>
      <c r="H40" s="128">
        <v>-8.5999999999999998E-4</v>
      </c>
      <c r="I40" s="128">
        <v>-4.4000000000000002E-4</v>
      </c>
      <c r="J40" s="128">
        <v>-5.5370000000000003E-2</v>
      </c>
      <c r="K40" s="128">
        <v>-5.2929999999999998E-2</v>
      </c>
      <c r="L40" s="128">
        <v>-1.1299999999999999E-3</v>
      </c>
      <c r="M40" s="128">
        <v>-9.0000000000000006E-5</v>
      </c>
      <c r="N40" s="128">
        <v>-5.1709999999999999E-2</v>
      </c>
      <c r="O40" s="65" t="str">
        <f t="shared" si="0"/>
        <v>N</v>
      </c>
    </row>
    <row r="41" spans="1:15">
      <c r="A41" s="124" t="s">
        <v>149</v>
      </c>
      <c r="B41" s="124" t="s">
        <v>150</v>
      </c>
      <c r="C41" s="128">
        <v>1.8159999999999999E-2</v>
      </c>
      <c r="D41" s="128">
        <v>-8.0000000000000004E-4</v>
      </c>
      <c r="E41" s="128">
        <v>1.396E-2</v>
      </c>
      <c r="F41" s="128">
        <v>5.0000000000000001E-3</v>
      </c>
      <c r="G41" s="128">
        <v>-5.0389999999999997E-2</v>
      </c>
      <c r="H41" s="128">
        <v>-1.1000000000000001E-3</v>
      </c>
      <c r="I41" s="128">
        <v>8.0000000000000004E-4</v>
      </c>
      <c r="J41" s="128">
        <v>-5.0090000000000003E-2</v>
      </c>
      <c r="K41" s="128">
        <v>-5.0389999999999997E-2</v>
      </c>
      <c r="L41" s="128">
        <v>-1.1000000000000001E-3</v>
      </c>
      <c r="M41" s="128">
        <v>8.0000000000000004E-4</v>
      </c>
      <c r="N41" s="128">
        <v>-5.0090000000000003E-2</v>
      </c>
      <c r="O41" s="65" t="str">
        <f t="shared" si="0"/>
        <v>D</v>
      </c>
    </row>
    <row r="42" spans="1:15">
      <c r="A42" s="124" t="s">
        <v>151</v>
      </c>
      <c r="B42" s="124" t="s">
        <v>152</v>
      </c>
      <c r="C42" s="128">
        <v>7.3099999999999997E-3</v>
      </c>
      <c r="D42" s="128">
        <v>-1.506E-2</v>
      </c>
      <c r="E42" s="128">
        <v>1.78E-2</v>
      </c>
      <c r="F42" s="128">
        <v>4.5700000000000003E-3</v>
      </c>
      <c r="G42" s="128">
        <v>7.3099999999999997E-3</v>
      </c>
      <c r="H42" s="128">
        <v>-1.506E-2</v>
      </c>
      <c r="I42" s="128">
        <v>1.78E-2</v>
      </c>
      <c r="J42" s="128">
        <v>4.5700000000000003E-3</v>
      </c>
      <c r="K42" s="128">
        <v>-4.6980000000000001E-2</v>
      </c>
      <c r="L42" s="128">
        <v>-1.4300000000000001E-3</v>
      </c>
      <c r="M42" s="128">
        <v>2.5799999999999998E-3</v>
      </c>
      <c r="N42" s="128">
        <v>-4.8129999999999999E-2</v>
      </c>
      <c r="O42" s="65" t="str">
        <f t="shared" si="0"/>
        <v>E</v>
      </c>
    </row>
    <row r="43" spans="1:15">
      <c r="A43" s="124" t="s">
        <v>153</v>
      </c>
      <c r="B43" s="124" t="s">
        <v>155</v>
      </c>
      <c r="C43" s="128">
        <v>-3.2640000000000002E-2</v>
      </c>
      <c r="D43" s="128">
        <v>3.46E-3</v>
      </c>
      <c r="E43" s="128">
        <v>1.43E-2</v>
      </c>
      <c r="F43" s="128">
        <v>-5.04E-2</v>
      </c>
      <c r="G43" s="128">
        <v>-1.1379999999999999E-2</v>
      </c>
      <c r="H43" s="128">
        <v>-6.6699999999999997E-3</v>
      </c>
      <c r="I43" s="128">
        <v>1.66E-2</v>
      </c>
      <c r="J43" s="128">
        <v>-2.1309999999999999E-2</v>
      </c>
      <c r="K43" s="128">
        <v>-4.8379999999999999E-2</v>
      </c>
      <c r="L43" s="128">
        <v>-1.0499999999999999E-3</v>
      </c>
      <c r="M43" s="128">
        <v>4.9100000000000003E-3</v>
      </c>
      <c r="N43" s="128">
        <v>-5.2240000000000002E-2</v>
      </c>
      <c r="O43" s="65" t="str">
        <f t="shared" si="0"/>
        <v>F</v>
      </c>
    </row>
    <row r="44" spans="1:15">
      <c r="A44" s="124" t="s">
        <v>156</v>
      </c>
      <c r="B44" s="124" t="s">
        <v>157</v>
      </c>
      <c r="C44" s="128">
        <v>4.4229999999999998E-2</v>
      </c>
      <c r="D44" s="128">
        <v>5.9699999999999996E-3</v>
      </c>
      <c r="E44" s="128">
        <v>4.1999999999999997E-3</v>
      </c>
      <c r="F44" s="128">
        <v>3.406E-2</v>
      </c>
      <c r="G44" s="128">
        <v>6.3299999999999997E-3</v>
      </c>
      <c r="H44" s="128">
        <v>-2.5899999999999999E-3</v>
      </c>
      <c r="I44" s="128">
        <v>1.234E-2</v>
      </c>
      <c r="J44" s="128">
        <v>-3.4199999999999999E-3</v>
      </c>
      <c r="K44" s="128">
        <v>-4.1300000000000003E-2</v>
      </c>
      <c r="L44" s="128">
        <v>-8.1999999999999998E-4</v>
      </c>
      <c r="M44" s="128">
        <v>4.0000000000000001E-3</v>
      </c>
      <c r="N44" s="128">
        <v>-4.4479999999999999E-2</v>
      </c>
      <c r="O44" s="65" t="str">
        <f t="shared" si="0"/>
        <v>M</v>
      </c>
    </row>
    <row r="45" spans="1:15">
      <c r="A45" s="124" t="s">
        <v>158</v>
      </c>
      <c r="B45" s="124" t="s">
        <v>159</v>
      </c>
      <c r="C45" s="128">
        <v>0.16631000000000001</v>
      </c>
      <c r="D45" s="128">
        <v>7.7999999999999996E-3</v>
      </c>
      <c r="E45" s="128">
        <v>8.4000000000000003E-4</v>
      </c>
      <c r="F45" s="128">
        <v>0.15767</v>
      </c>
      <c r="G45" s="128">
        <v>3.9309999999999998E-2</v>
      </c>
      <c r="H45" s="128">
        <v>-9.1E-4</v>
      </c>
      <c r="I45" s="128">
        <v>9.11E-3</v>
      </c>
      <c r="J45" s="128">
        <v>3.1109999999999999E-2</v>
      </c>
      <c r="K45" s="128">
        <v>-1.7100000000000001E-2</v>
      </c>
      <c r="L45" s="128">
        <v>-6.0999999999999997E-4</v>
      </c>
      <c r="M45" s="128">
        <v>3.7299999999999998E-3</v>
      </c>
      <c r="N45" s="128">
        <v>-2.0219999999999998E-2</v>
      </c>
      <c r="O45" s="65" t="str">
        <f t="shared" si="0"/>
        <v>A</v>
      </c>
    </row>
    <row r="49" spans="1:9" ht="23.25">
      <c r="B49" s="56" t="str">
        <f>"Máxima "&amp;MID(B2,7,4)</f>
        <v>Máxima 2021</v>
      </c>
      <c r="C49" s="56" t="str">
        <f>"Media "&amp;MID(B2,7,4)</f>
        <v>Media 2021</v>
      </c>
      <c r="D49" s="56" t="str">
        <f>"Mínima "&amp;MID(B2,7,4)</f>
        <v>Mínima 2021</v>
      </c>
      <c r="E49" s="57" t="str">
        <f>"Media "&amp;MID(B2,7,4)-1</f>
        <v>Media 2020</v>
      </c>
      <c r="F49" s="58"/>
      <c r="G49" s="57" t="str">
        <f>"Banda máxima "&amp;MID(B2,7,4)-20&amp;"-"&amp;MID(B2,7,4)-1</f>
        <v>Banda máxima 2001-2020</v>
      </c>
      <c r="H49" s="56" t="str">
        <f>"Banda mínima "&amp;MID(B2,7,4)-20&amp;"-"&amp;MID(B2,7,4)-1</f>
        <v>Banda mínima 2001-2020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162</v>
      </c>
      <c r="B52" s="54">
        <v>21.768000000000001</v>
      </c>
      <c r="C52" s="54">
        <v>16.326000000000001</v>
      </c>
      <c r="D52" s="54">
        <v>10.884</v>
      </c>
      <c r="E52" s="54">
        <v>11.54</v>
      </c>
      <c r="F52" s="55">
        <v>1</v>
      </c>
      <c r="G52" s="54">
        <v>17.784789473699998</v>
      </c>
      <c r="H52" s="54">
        <v>8.2537894736999995</v>
      </c>
      <c r="I52" s="127"/>
    </row>
    <row r="53" spans="1:9">
      <c r="A53" s="53" t="s">
        <v>163</v>
      </c>
      <c r="B53" s="54">
        <v>19.917000000000002</v>
      </c>
      <c r="C53" s="54">
        <v>15.268000000000001</v>
      </c>
      <c r="D53" s="54">
        <v>10.619</v>
      </c>
      <c r="E53" s="54">
        <v>11.265000000000001</v>
      </c>
      <c r="F53" s="55">
        <v>2</v>
      </c>
      <c r="G53" s="54">
        <v>17.676578947399999</v>
      </c>
      <c r="H53" s="54">
        <v>8.3657894736999996</v>
      </c>
      <c r="I53" s="127"/>
    </row>
    <row r="54" spans="1:9">
      <c r="A54" s="53" t="s">
        <v>164</v>
      </c>
      <c r="B54" s="54">
        <v>20.262</v>
      </c>
      <c r="C54" s="54">
        <v>14.879</v>
      </c>
      <c r="D54" s="54">
        <v>9.4969999999999999</v>
      </c>
      <c r="E54" s="54">
        <v>11.901999999999999</v>
      </c>
      <c r="F54" s="55">
        <v>3</v>
      </c>
      <c r="G54" s="54">
        <v>17.468105263199998</v>
      </c>
      <c r="H54" s="54">
        <v>8.0253684210999996</v>
      </c>
      <c r="I54" s="127"/>
    </row>
    <row r="55" spans="1:9">
      <c r="A55" s="53" t="s">
        <v>165</v>
      </c>
      <c r="B55" s="54">
        <v>19.2</v>
      </c>
      <c r="C55" s="54">
        <v>13.821</v>
      </c>
      <c r="D55" s="54">
        <v>8.4429999999999996</v>
      </c>
      <c r="E55" s="54">
        <v>13.004</v>
      </c>
      <c r="F55" s="55">
        <v>4</v>
      </c>
      <c r="G55" s="54">
        <v>17.626000000000001</v>
      </c>
      <c r="H55" s="54">
        <v>8.0863684210999995</v>
      </c>
      <c r="I55" s="127"/>
    </row>
    <row r="56" spans="1:9">
      <c r="A56" s="53" t="s">
        <v>166</v>
      </c>
      <c r="B56" s="54">
        <v>20.302</v>
      </c>
      <c r="C56" s="54">
        <v>14.15</v>
      </c>
      <c r="D56" s="54">
        <v>7.9980000000000002</v>
      </c>
      <c r="E56" s="54">
        <v>14.348000000000001</v>
      </c>
      <c r="F56" s="55">
        <v>5</v>
      </c>
      <c r="G56" s="54">
        <v>17.7680526316</v>
      </c>
      <c r="H56" s="54">
        <v>8.0497368420999997</v>
      </c>
      <c r="I56" s="127"/>
    </row>
    <row r="57" spans="1:9">
      <c r="A57" s="53" t="s">
        <v>167</v>
      </c>
      <c r="B57" s="54">
        <v>19.806999999999999</v>
      </c>
      <c r="C57" s="54">
        <v>14.07</v>
      </c>
      <c r="D57" s="54">
        <v>8.3330000000000002</v>
      </c>
      <c r="E57" s="54">
        <v>14.222</v>
      </c>
      <c r="F57" s="55">
        <v>6</v>
      </c>
      <c r="G57" s="54">
        <v>18.128157894699999</v>
      </c>
      <c r="H57" s="54">
        <v>8.3436315789000002</v>
      </c>
      <c r="I57" s="127"/>
    </row>
    <row r="58" spans="1:9">
      <c r="A58" s="53" t="s">
        <v>168</v>
      </c>
      <c r="B58" s="54">
        <v>17.643999999999998</v>
      </c>
      <c r="C58" s="54">
        <v>12.255000000000001</v>
      </c>
      <c r="D58" s="54">
        <v>6.8659999999999997</v>
      </c>
      <c r="E58" s="54">
        <v>15.244</v>
      </c>
      <c r="F58" s="55">
        <v>7</v>
      </c>
      <c r="G58" s="54">
        <v>17.497210526300002</v>
      </c>
      <c r="H58" s="54">
        <v>8.5361578947000005</v>
      </c>
      <c r="I58" s="127"/>
    </row>
    <row r="59" spans="1:9">
      <c r="A59" s="53" t="s">
        <v>169</v>
      </c>
      <c r="B59" s="54">
        <v>18.215</v>
      </c>
      <c r="C59" s="54">
        <v>13.087</v>
      </c>
      <c r="D59" s="54">
        <v>7.9589999999999996</v>
      </c>
      <c r="E59" s="54">
        <v>15.608000000000001</v>
      </c>
      <c r="F59" s="55">
        <v>8</v>
      </c>
      <c r="G59" s="54">
        <v>18.043157894699998</v>
      </c>
      <c r="H59" s="54">
        <v>8.2892631579000007</v>
      </c>
      <c r="I59" s="127"/>
    </row>
    <row r="60" spans="1:9">
      <c r="A60" s="53" t="s">
        <v>170</v>
      </c>
      <c r="B60" s="54">
        <v>16.591000000000001</v>
      </c>
      <c r="C60" s="54">
        <v>12.941000000000001</v>
      </c>
      <c r="D60" s="54">
        <v>9.2899999999999991</v>
      </c>
      <c r="E60" s="54">
        <v>15.125</v>
      </c>
      <c r="F60" s="55">
        <v>9</v>
      </c>
      <c r="G60" s="54">
        <v>17.9333157895</v>
      </c>
      <c r="H60" s="54">
        <v>8.1266315788999997</v>
      </c>
      <c r="I60" s="127"/>
    </row>
    <row r="61" spans="1:9">
      <c r="A61" s="53" t="s">
        <v>171</v>
      </c>
      <c r="B61" s="54">
        <v>17.474</v>
      </c>
      <c r="C61" s="54">
        <v>14.129</v>
      </c>
      <c r="D61" s="54">
        <v>10.785</v>
      </c>
      <c r="E61" s="54">
        <v>15.22</v>
      </c>
      <c r="F61" s="55">
        <v>10</v>
      </c>
      <c r="G61" s="54">
        <v>17.724210526299998</v>
      </c>
      <c r="H61" s="54">
        <v>8.6022105263000004</v>
      </c>
      <c r="I61" s="127"/>
    </row>
    <row r="62" spans="1:9">
      <c r="A62" s="53" t="s">
        <v>172</v>
      </c>
      <c r="B62" s="54">
        <v>16.863</v>
      </c>
      <c r="C62" s="54">
        <v>13.01</v>
      </c>
      <c r="D62" s="54">
        <v>9.157</v>
      </c>
      <c r="E62" s="54">
        <v>15.305</v>
      </c>
      <c r="F62" s="55">
        <v>11</v>
      </c>
      <c r="G62" s="54">
        <v>17.534789473699998</v>
      </c>
      <c r="H62" s="54">
        <v>8.3847894736999997</v>
      </c>
      <c r="I62" s="127"/>
    </row>
    <row r="63" spans="1:9">
      <c r="A63" s="53" t="s">
        <v>173</v>
      </c>
      <c r="B63" s="54">
        <v>17.234000000000002</v>
      </c>
      <c r="C63" s="54">
        <v>12.031000000000001</v>
      </c>
      <c r="D63" s="54">
        <v>6.827</v>
      </c>
      <c r="E63" s="54">
        <v>15.316000000000001</v>
      </c>
      <c r="F63" s="55">
        <v>12</v>
      </c>
      <c r="G63" s="54">
        <v>17.807842105300001</v>
      </c>
      <c r="H63" s="54">
        <v>8.4238947367999994</v>
      </c>
      <c r="I63" s="127"/>
    </row>
    <row r="64" spans="1:9">
      <c r="A64" s="53" t="s">
        <v>174</v>
      </c>
      <c r="B64" s="54">
        <v>17.593</v>
      </c>
      <c r="C64" s="54">
        <v>13.029</v>
      </c>
      <c r="D64" s="54">
        <v>8.4659999999999993</v>
      </c>
      <c r="E64" s="54">
        <v>14.25</v>
      </c>
      <c r="F64" s="55">
        <v>13</v>
      </c>
      <c r="G64" s="54">
        <v>18.850894736800001</v>
      </c>
      <c r="H64" s="54">
        <v>8.4420000000000002</v>
      </c>
      <c r="I64" s="127"/>
    </row>
    <row r="65" spans="1:9">
      <c r="A65" s="53" t="s">
        <v>175</v>
      </c>
      <c r="B65" s="54">
        <v>17.879000000000001</v>
      </c>
      <c r="C65" s="54">
        <v>13.997</v>
      </c>
      <c r="D65" s="54">
        <v>10.116</v>
      </c>
      <c r="E65" s="54">
        <v>15.28</v>
      </c>
      <c r="F65" s="55">
        <v>14</v>
      </c>
      <c r="G65" s="54">
        <v>19.111315789500001</v>
      </c>
      <c r="H65" s="54">
        <v>9.1244210526000007</v>
      </c>
      <c r="I65" s="127"/>
    </row>
    <row r="66" spans="1:9">
      <c r="A66" s="53" t="s">
        <v>176</v>
      </c>
      <c r="B66" s="54">
        <v>16.434000000000001</v>
      </c>
      <c r="C66" s="54">
        <v>12.651999999999999</v>
      </c>
      <c r="D66" s="54">
        <v>8.8689999999999998</v>
      </c>
      <c r="E66" s="54">
        <v>14.589</v>
      </c>
      <c r="F66" s="55">
        <v>15</v>
      </c>
      <c r="G66" s="54">
        <v>18.330315789499998</v>
      </c>
      <c r="H66" s="54">
        <v>9.4440000000000008</v>
      </c>
      <c r="I66" s="127"/>
    </row>
    <row r="67" spans="1:9">
      <c r="A67" s="53" t="s">
        <v>177</v>
      </c>
      <c r="B67" s="54">
        <v>16.823</v>
      </c>
      <c r="C67" s="54">
        <v>11.83</v>
      </c>
      <c r="D67" s="54">
        <v>6.8360000000000003</v>
      </c>
      <c r="E67" s="54">
        <v>15.718</v>
      </c>
      <c r="F67" s="55">
        <v>16</v>
      </c>
      <c r="G67" s="54">
        <v>18.882421052600002</v>
      </c>
      <c r="H67" s="54">
        <v>9.3093157894999994</v>
      </c>
      <c r="I67" s="127"/>
    </row>
    <row r="68" spans="1:9">
      <c r="A68" s="53" t="s">
        <v>178</v>
      </c>
      <c r="B68" s="54">
        <v>16.77</v>
      </c>
      <c r="C68" s="54">
        <v>11.106</v>
      </c>
      <c r="D68" s="54">
        <v>5.4429999999999996</v>
      </c>
      <c r="E68" s="54">
        <v>15.954000000000001</v>
      </c>
      <c r="F68" s="55">
        <v>17</v>
      </c>
      <c r="G68" s="54">
        <v>19.8016315789</v>
      </c>
      <c r="H68" s="54">
        <v>9.5258947367999998</v>
      </c>
      <c r="I68" s="127"/>
    </row>
    <row r="69" spans="1:9">
      <c r="A69" s="53" t="s">
        <v>179</v>
      </c>
      <c r="B69" s="54">
        <v>18.806000000000001</v>
      </c>
      <c r="C69" s="54">
        <v>12.343999999999999</v>
      </c>
      <c r="D69" s="54">
        <v>5.8819999999999997</v>
      </c>
      <c r="E69" s="54">
        <v>16.122</v>
      </c>
      <c r="F69" s="55">
        <v>18</v>
      </c>
      <c r="G69" s="54">
        <v>19.401842105299998</v>
      </c>
      <c r="H69" s="54">
        <v>9.94</v>
      </c>
      <c r="I69" s="127"/>
    </row>
    <row r="70" spans="1:9">
      <c r="A70" s="53" t="s">
        <v>180</v>
      </c>
      <c r="B70" s="54">
        <v>20.2</v>
      </c>
      <c r="C70" s="54">
        <v>14.244</v>
      </c>
      <c r="D70" s="54">
        <v>8.2889999999999997</v>
      </c>
      <c r="E70" s="54">
        <v>15.486000000000001</v>
      </c>
      <c r="F70" s="55">
        <v>19</v>
      </c>
      <c r="G70" s="54">
        <v>18.8323684211</v>
      </c>
      <c r="H70" s="54">
        <v>9.7787368421000007</v>
      </c>
      <c r="I70" s="127"/>
    </row>
    <row r="71" spans="1:9">
      <c r="A71" s="53" t="s">
        <v>181</v>
      </c>
      <c r="B71" s="54">
        <v>18.989000000000001</v>
      </c>
      <c r="C71" s="54">
        <v>14.787000000000001</v>
      </c>
      <c r="D71" s="54">
        <v>10.585000000000001</v>
      </c>
      <c r="E71" s="54">
        <v>15.099</v>
      </c>
      <c r="F71" s="55">
        <v>20</v>
      </c>
      <c r="G71" s="54">
        <v>19.133842105300001</v>
      </c>
      <c r="H71" s="54">
        <v>9.5976315788999997</v>
      </c>
      <c r="I71" s="127"/>
    </row>
    <row r="72" spans="1:9">
      <c r="A72" s="53" t="s">
        <v>182</v>
      </c>
      <c r="B72" s="54">
        <v>18.187000000000001</v>
      </c>
      <c r="C72" s="54">
        <v>14.336</v>
      </c>
      <c r="D72" s="54">
        <v>10.486000000000001</v>
      </c>
      <c r="E72" s="54">
        <v>13.407999999999999</v>
      </c>
      <c r="F72" s="55">
        <v>21</v>
      </c>
      <c r="G72" s="54">
        <v>19.518210526299999</v>
      </c>
      <c r="H72" s="54">
        <v>9.4801578946999996</v>
      </c>
      <c r="I72" s="127"/>
    </row>
    <row r="73" spans="1:9">
      <c r="A73" s="53" t="s">
        <v>183</v>
      </c>
      <c r="B73" s="54">
        <v>18.370999999999999</v>
      </c>
      <c r="C73" s="54">
        <v>14.635</v>
      </c>
      <c r="D73" s="54">
        <v>10.898999999999999</v>
      </c>
      <c r="E73" s="54">
        <v>14.962</v>
      </c>
      <c r="F73" s="55">
        <v>22</v>
      </c>
      <c r="G73" s="54">
        <v>19.6909473684</v>
      </c>
      <c r="H73" s="54">
        <v>10.0675263158</v>
      </c>
      <c r="I73" s="127"/>
    </row>
    <row r="74" spans="1:9">
      <c r="A74" s="53" t="s">
        <v>184</v>
      </c>
      <c r="B74" s="54">
        <v>20.257000000000001</v>
      </c>
      <c r="C74" s="54">
        <v>15.237</v>
      </c>
      <c r="D74" s="54">
        <v>10.217000000000001</v>
      </c>
      <c r="E74" s="54">
        <v>16.138000000000002</v>
      </c>
      <c r="F74" s="55">
        <v>23</v>
      </c>
      <c r="G74" s="54">
        <v>20.861578947400002</v>
      </c>
      <c r="H74" s="54">
        <v>10.1187894737</v>
      </c>
      <c r="I74" s="127"/>
    </row>
    <row r="75" spans="1:9">
      <c r="A75" s="53" t="s">
        <v>185</v>
      </c>
      <c r="B75" s="54">
        <v>19.731999999999999</v>
      </c>
      <c r="C75" s="54">
        <v>15.577</v>
      </c>
      <c r="D75" s="54">
        <v>11.420999999999999</v>
      </c>
      <c r="E75" s="54">
        <v>16.71</v>
      </c>
      <c r="F75" s="55">
        <v>24</v>
      </c>
      <c r="G75" s="54">
        <v>21.2572105263</v>
      </c>
      <c r="H75" s="54">
        <v>10.441631578899999</v>
      </c>
      <c r="I75" s="127"/>
    </row>
    <row r="76" spans="1:9">
      <c r="A76" s="53" t="s">
        <v>186</v>
      </c>
      <c r="B76" s="54">
        <v>18.809000000000001</v>
      </c>
      <c r="C76" s="54">
        <v>15.35</v>
      </c>
      <c r="D76" s="54">
        <v>11.891</v>
      </c>
      <c r="E76" s="54">
        <v>16.13</v>
      </c>
      <c r="F76" s="55">
        <v>25</v>
      </c>
      <c r="G76" s="54">
        <v>20.904526315799998</v>
      </c>
      <c r="H76" s="54">
        <v>10.686368421099999</v>
      </c>
      <c r="I76" s="127"/>
    </row>
    <row r="77" spans="1:9">
      <c r="A77" s="53" t="s">
        <v>187</v>
      </c>
      <c r="B77" s="54">
        <v>18.658000000000001</v>
      </c>
      <c r="C77" s="54">
        <v>15.242000000000001</v>
      </c>
      <c r="D77" s="54">
        <v>11.826000000000001</v>
      </c>
      <c r="E77" s="54">
        <v>15.997999999999999</v>
      </c>
      <c r="F77" s="55">
        <v>26</v>
      </c>
      <c r="G77" s="54">
        <v>20.776368421099999</v>
      </c>
      <c r="H77" s="54">
        <v>10.5432631579</v>
      </c>
      <c r="I77" s="127"/>
    </row>
    <row r="78" spans="1:9">
      <c r="A78" s="53" t="s">
        <v>188</v>
      </c>
      <c r="B78" s="54">
        <v>18.977</v>
      </c>
      <c r="C78" s="54">
        <v>15.311</v>
      </c>
      <c r="D78" s="54">
        <v>11.645</v>
      </c>
      <c r="E78" s="54">
        <v>15.798</v>
      </c>
      <c r="F78" s="55">
        <v>27</v>
      </c>
      <c r="G78" s="54">
        <v>20.429947368400001</v>
      </c>
      <c r="H78" s="54">
        <v>10.1603157895</v>
      </c>
      <c r="I78" s="127"/>
    </row>
    <row r="79" spans="1:9">
      <c r="A79" s="53" t="s">
        <v>189</v>
      </c>
      <c r="B79" s="54">
        <v>18.678999999999998</v>
      </c>
      <c r="C79" s="54">
        <v>15.028</v>
      </c>
      <c r="D79" s="54">
        <v>11.378</v>
      </c>
      <c r="E79" s="54">
        <v>14.941000000000001</v>
      </c>
      <c r="F79" s="55">
        <v>28</v>
      </c>
      <c r="G79" s="54">
        <v>19.619052631599999</v>
      </c>
      <c r="H79" s="54">
        <v>10.195736842100001</v>
      </c>
      <c r="I79" s="127"/>
    </row>
    <row r="80" spans="1:9">
      <c r="A80" s="53" t="s">
        <v>190</v>
      </c>
      <c r="B80" s="54">
        <v>17.931000000000001</v>
      </c>
      <c r="C80" s="54">
        <v>14.301</v>
      </c>
      <c r="D80" s="54">
        <v>10.672000000000001</v>
      </c>
      <c r="E80" s="54">
        <v>15.266</v>
      </c>
      <c r="F80" s="55">
        <v>29</v>
      </c>
      <c r="G80" s="54">
        <v>19.622578947400001</v>
      </c>
      <c r="H80" s="54">
        <v>9.7796315789000001</v>
      </c>
      <c r="I80" s="127"/>
    </row>
    <row r="81" spans="1:9">
      <c r="A81" s="53" t="s">
        <v>159</v>
      </c>
      <c r="B81" s="54">
        <v>17.713999999999999</v>
      </c>
      <c r="C81" s="54">
        <v>13.869</v>
      </c>
      <c r="D81" s="54">
        <v>10.023999999999999</v>
      </c>
      <c r="E81" s="54">
        <v>15.943</v>
      </c>
      <c r="F81" s="55">
        <v>30</v>
      </c>
      <c r="G81" s="54">
        <v>19.357052631599998</v>
      </c>
      <c r="H81" s="54">
        <v>9.9418421052999992</v>
      </c>
      <c r="I81" s="127"/>
    </row>
    <row r="82" spans="1:9">
      <c r="A82"/>
      <c r="B82"/>
      <c r="C82"/>
      <c r="D82"/>
      <c r="E82"/>
      <c r="F82"/>
      <c r="G82"/>
      <c r="H82"/>
      <c r="I82" s="126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98</v>
      </c>
      <c r="B87" s="63">
        <v>23296.649045549999</v>
      </c>
      <c r="C87" s="77" t="str">
        <f>MID(UPPER(TEXT(D87,"mmm")),1,1)</f>
        <v>A</v>
      </c>
      <c r="D87" s="80" t="str">
        <f t="shared" ref="D87:D109" si="1">TEXT(EDATE(D88,-1),"mmmm aaaa")</f>
        <v>abril 2019</v>
      </c>
      <c r="E87" s="81">
        <f>VLOOKUP(D87,A$87:B$122,2,FALSE)</f>
        <v>19514.052023056</v>
      </c>
    </row>
    <row r="88" spans="1:9">
      <c r="A88" s="53" t="s">
        <v>99</v>
      </c>
      <c r="B88" s="63">
        <v>20154.629677354002</v>
      </c>
      <c r="C88" s="78" t="str">
        <f t="shared" ref="C88:C111" si="2">MID(UPPER(TEXT(D88,"mmm")),1,1)</f>
        <v>M</v>
      </c>
      <c r="D88" s="82" t="str">
        <f t="shared" si="1"/>
        <v>mayo 2019</v>
      </c>
      <c r="E88" s="83">
        <f t="shared" ref="E88:E111" si="3">VLOOKUP(D88,A$87:B$122,2,FALSE)</f>
        <v>19899.136009188001</v>
      </c>
    </row>
    <row r="89" spans="1:9">
      <c r="A89" s="53" t="s">
        <v>101</v>
      </c>
      <c r="B89" s="63">
        <v>20726.895805251999</v>
      </c>
      <c r="C89" s="78" t="str">
        <f t="shared" si="2"/>
        <v>J</v>
      </c>
      <c r="D89" s="82" t="str">
        <f t="shared" si="1"/>
        <v>junio 2019</v>
      </c>
      <c r="E89" s="83">
        <f t="shared" si="3"/>
        <v>19970.835457706002</v>
      </c>
    </row>
    <row r="90" spans="1:9">
      <c r="A90" s="53" t="s">
        <v>102</v>
      </c>
      <c r="B90" s="63">
        <v>19514.052023056</v>
      </c>
      <c r="C90" s="78" t="str">
        <f t="shared" si="2"/>
        <v>J</v>
      </c>
      <c r="D90" s="82" t="str">
        <f t="shared" si="1"/>
        <v>julio 2019</v>
      </c>
      <c r="E90" s="83">
        <f t="shared" si="3"/>
        <v>22701.204090208001</v>
      </c>
    </row>
    <row r="91" spans="1:9">
      <c r="A91" s="53" t="s">
        <v>103</v>
      </c>
      <c r="B91" s="63">
        <v>19899.136009188001</v>
      </c>
      <c r="C91" s="78" t="str">
        <f t="shared" si="2"/>
        <v>A</v>
      </c>
      <c r="D91" s="82" t="str">
        <f t="shared" si="1"/>
        <v>agosto 2019</v>
      </c>
      <c r="E91" s="83">
        <f t="shared" si="3"/>
        <v>21177.253561983998</v>
      </c>
    </row>
    <row r="92" spans="1:9">
      <c r="A92" s="53" t="s">
        <v>104</v>
      </c>
      <c r="B92" s="63">
        <v>19970.835457706002</v>
      </c>
      <c r="C92" s="78" t="str">
        <f t="shared" si="2"/>
        <v>S</v>
      </c>
      <c r="D92" s="82" t="str">
        <f t="shared" si="1"/>
        <v>septiembre 2019</v>
      </c>
      <c r="E92" s="83">
        <f t="shared" si="3"/>
        <v>19936.18443252</v>
      </c>
    </row>
    <row r="93" spans="1:9">
      <c r="A93" s="53" t="s">
        <v>121</v>
      </c>
      <c r="B93" s="63">
        <v>22701.204090208001</v>
      </c>
      <c r="C93" s="78" t="str">
        <f t="shared" si="2"/>
        <v>O</v>
      </c>
      <c r="D93" s="82" t="str">
        <f t="shared" si="1"/>
        <v>octubre 2019</v>
      </c>
      <c r="E93" s="83">
        <f t="shared" si="3"/>
        <v>20155.46354927</v>
      </c>
    </row>
    <row r="94" spans="1:9">
      <c r="A94" s="53" t="s">
        <v>123</v>
      </c>
      <c r="B94" s="63">
        <v>21177.253561983998</v>
      </c>
      <c r="C94" s="78" t="str">
        <f t="shared" si="2"/>
        <v>N</v>
      </c>
      <c r="D94" s="82" t="str">
        <f t="shared" si="1"/>
        <v>noviembre 2019</v>
      </c>
      <c r="E94" s="83">
        <f t="shared" si="3"/>
        <v>20817.226544469999</v>
      </c>
    </row>
    <row r="95" spans="1:9">
      <c r="A95" s="53" t="s">
        <v>124</v>
      </c>
      <c r="B95" s="63">
        <v>19936.18443252</v>
      </c>
      <c r="C95" s="78" t="str">
        <f t="shared" si="2"/>
        <v>D</v>
      </c>
      <c r="D95" s="82" t="str">
        <f t="shared" si="1"/>
        <v>diciembre 2019</v>
      </c>
      <c r="E95" s="83">
        <f t="shared" si="3"/>
        <v>20907.164036049999</v>
      </c>
    </row>
    <row r="96" spans="1:9">
      <c r="A96" s="53" t="s">
        <v>125</v>
      </c>
      <c r="B96" s="63">
        <v>20155.46354927</v>
      </c>
      <c r="C96" s="78" t="str">
        <f t="shared" si="2"/>
        <v>E</v>
      </c>
      <c r="D96" s="82" t="str">
        <f t="shared" si="1"/>
        <v>enero 2020</v>
      </c>
      <c r="E96" s="83">
        <f t="shared" si="3"/>
        <v>22577.217376982</v>
      </c>
    </row>
    <row r="97" spans="1:5">
      <c r="A97" s="53" t="s">
        <v>126</v>
      </c>
      <c r="B97" s="63">
        <v>20817.226544469999</v>
      </c>
      <c r="C97" s="78" t="str">
        <f t="shared" si="2"/>
        <v>F</v>
      </c>
      <c r="D97" s="82" t="str">
        <f t="shared" si="1"/>
        <v>febrero 2020</v>
      </c>
      <c r="E97" s="83">
        <f t="shared" si="3"/>
        <v>19840.085661852001</v>
      </c>
    </row>
    <row r="98" spans="1:5">
      <c r="A98" s="53" t="s">
        <v>127</v>
      </c>
      <c r="B98" s="63">
        <v>20907.164036049999</v>
      </c>
      <c r="C98" s="78" t="str">
        <f t="shared" si="2"/>
        <v>M</v>
      </c>
      <c r="D98" s="82" t="str">
        <f t="shared" si="1"/>
        <v>marzo 2020</v>
      </c>
      <c r="E98" s="83">
        <f t="shared" si="3"/>
        <v>19808.362302358</v>
      </c>
    </row>
    <row r="99" spans="1:5">
      <c r="A99" s="53" t="s">
        <v>128</v>
      </c>
      <c r="B99" s="63">
        <v>22577.217376982</v>
      </c>
      <c r="C99" s="78" t="str">
        <f t="shared" si="2"/>
        <v>A</v>
      </c>
      <c r="D99" s="82" t="str">
        <f t="shared" si="1"/>
        <v>abril 2020</v>
      </c>
      <c r="E99" s="83">
        <f t="shared" si="3"/>
        <v>16160.449329384001</v>
      </c>
    </row>
    <row r="100" spans="1:5">
      <c r="A100" s="53" t="s">
        <v>130</v>
      </c>
      <c r="B100" s="63">
        <v>19840.085661852001</v>
      </c>
      <c r="C100" s="78" t="str">
        <f t="shared" si="2"/>
        <v>M</v>
      </c>
      <c r="D100" s="82" t="str">
        <f t="shared" si="1"/>
        <v>mayo 2020</v>
      </c>
      <c r="E100" s="83">
        <f t="shared" si="3"/>
        <v>17368.389882903</v>
      </c>
    </row>
    <row r="101" spans="1:5">
      <c r="A101" s="53" t="s">
        <v>131</v>
      </c>
      <c r="B101" s="63">
        <v>19808.362302358</v>
      </c>
      <c r="C101" s="78" t="str">
        <f t="shared" si="2"/>
        <v>J</v>
      </c>
      <c r="D101" s="82" t="str">
        <f t="shared" si="1"/>
        <v>junio 2020</v>
      </c>
      <c r="E101" s="83">
        <f t="shared" si="3"/>
        <v>18354.280841045998</v>
      </c>
    </row>
    <row r="102" spans="1:5">
      <c r="A102" s="53" t="s">
        <v>132</v>
      </c>
      <c r="B102" s="63">
        <v>16160.449329384001</v>
      </c>
      <c r="C102" s="78" t="str">
        <f t="shared" si="2"/>
        <v>J</v>
      </c>
      <c r="D102" s="82" t="str">
        <f t="shared" si="1"/>
        <v>julio 2020</v>
      </c>
      <c r="E102" s="83">
        <f t="shared" si="3"/>
        <v>21944.759355194001</v>
      </c>
    </row>
    <row r="103" spans="1:5">
      <c r="A103" s="53" t="s">
        <v>134</v>
      </c>
      <c r="B103" s="63">
        <v>17368.389882903</v>
      </c>
      <c r="C103" s="78" t="str">
        <f t="shared" si="2"/>
        <v>A</v>
      </c>
      <c r="D103" s="82" t="str">
        <f t="shared" si="1"/>
        <v>agosto 2020</v>
      </c>
      <c r="E103" s="83">
        <f t="shared" si="3"/>
        <v>20740.560149403998</v>
      </c>
    </row>
    <row r="104" spans="1:5">
      <c r="A104" s="53" t="s">
        <v>136</v>
      </c>
      <c r="B104" s="63">
        <v>18354.280841045998</v>
      </c>
      <c r="C104" s="78" t="str">
        <f t="shared" si="2"/>
        <v>S</v>
      </c>
      <c r="D104" s="82" t="str">
        <f t="shared" si="1"/>
        <v>septiembre 2020</v>
      </c>
      <c r="E104" s="83">
        <f t="shared" si="3"/>
        <v>19375.491099671999</v>
      </c>
    </row>
    <row r="105" spans="1:5">
      <c r="A105" s="53" t="s">
        <v>138</v>
      </c>
      <c r="B105" s="63">
        <v>21944.759355194001</v>
      </c>
      <c r="C105" s="78" t="str">
        <f t="shared" si="2"/>
        <v>O</v>
      </c>
      <c r="D105" s="82" t="str">
        <f t="shared" si="1"/>
        <v>octubre 2020</v>
      </c>
      <c r="E105" s="83">
        <f t="shared" si="3"/>
        <v>19599.735349332001</v>
      </c>
    </row>
    <row r="106" spans="1:5">
      <c r="A106" s="53" t="s">
        <v>140</v>
      </c>
      <c r="B106" s="63">
        <v>20740.560149403998</v>
      </c>
      <c r="C106" s="78" t="str">
        <f t="shared" si="2"/>
        <v>N</v>
      </c>
      <c r="D106" s="82" t="str">
        <f t="shared" si="1"/>
        <v>noviembre 2020</v>
      </c>
      <c r="E106" s="83">
        <f t="shared" si="3"/>
        <v>19640.472718157998</v>
      </c>
    </row>
    <row r="107" spans="1:5">
      <c r="A107" s="53" t="s">
        <v>143</v>
      </c>
      <c r="B107" s="63">
        <v>19375.491099671999</v>
      </c>
      <c r="C107" s="78" t="str">
        <f t="shared" si="2"/>
        <v>D</v>
      </c>
      <c r="D107" s="82" t="str">
        <f t="shared" si="1"/>
        <v>diciembre 2020</v>
      </c>
      <c r="E107" s="83">
        <f t="shared" si="3"/>
        <v>21286.840357445999</v>
      </c>
    </row>
    <row r="108" spans="1:5">
      <c r="A108" s="53" t="s">
        <v>145</v>
      </c>
      <c r="B108" s="63">
        <v>19599.735349332001</v>
      </c>
      <c r="C108" s="78" t="str">
        <f t="shared" si="2"/>
        <v>E</v>
      </c>
      <c r="D108" s="82" t="str">
        <f t="shared" si="1"/>
        <v>enero 2021</v>
      </c>
      <c r="E108" s="83">
        <f t="shared" si="3"/>
        <v>22742.35439959</v>
      </c>
    </row>
    <row r="109" spans="1:5">
      <c r="A109" s="53" t="s">
        <v>147</v>
      </c>
      <c r="B109" s="63">
        <v>19640.472718157998</v>
      </c>
      <c r="C109" s="78" t="str">
        <f t="shared" si="2"/>
        <v>F</v>
      </c>
      <c r="D109" s="82" t="str">
        <f t="shared" si="1"/>
        <v>febrero 2021</v>
      </c>
      <c r="E109" s="83">
        <f t="shared" si="3"/>
        <v>19192.438319913999</v>
      </c>
    </row>
    <row r="110" spans="1:5">
      <c r="A110" s="53" t="s">
        <v>149</v>
      </c>
      <c r="B110" s="63">
        <v>21286.840357445999</v>
      </c>
      <c r="C110" s="78" t="str">
        <f t="shared" si="2"/>
        <v>M</v>
      </c>
      <c r="D110" s="82" t="str">
        <f>TEXT(EDATE(D111,-1),"mmmm aaaa")</f>
        <v>marzo 2021</v>
      </c>
      <c r="E110" s="83">
        <f t="shared" si="3"/>
        <v>20684.554315622001</v>
      </c>
    </row>
    <row r="111" spans="1:5" ht="15" thickBot="1">
      <c r="A111" s="53" t="s">
        <v>151</v>
      </c>
      <c r="B111" s="63">
        <v>22742.35439959</v>
      </c>
      <c r="C111" s="79" t="str">
        <f t="shared" si="2"/>
        <v>A</v>
      </c>
      <c r="D111" s="84" t="str">
        <f>A2</f>
        <v>Abril 2021</v>
      </c>
      <c r="E111" s="85">
        <f t="shared" si="3"/>
        <v>18848.092433104001</v>
      </c>
    </row>
    <row r="112" spans="1:5">
      <c r="A112" s="53" t="s">
        <v>153</v>
      </c>
      <c r="B112" s="63">
        <v>19192.438319913999</v>
      </c>
    </row>
    <row r="113" spans="1:4">
      <c r="A113" s="53" t="s">
        <v>156</v>
      </c>
      <c r="B113" s="63">
        <v>20684.554315622001</v>
      </c>
    </row>
    <row r="114" spans="1:4">
      <c r="A114" s="53" t="s">
        <v>158</v>
      </c>
      <c r="B114" s="63">
        <v>18848.092433104001</v>
      </c>
    </row>
    <row r="115" spans="1:4">
      <c r="A115" s="53" t="s">
        <v>193</v>
      </c>
      <c r="B115" s="63">
        <v>6721.6463999999996</v>
      </c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162</v>
      </c>
      <c r="B129" s="62">
        <v>27150.216</v>
      </c>
      <c r="C129" s="55">
        <v>1</v>
      </c>
      <c r="D129" s="62">
        <v>568.859957968</v>
      </c>
      <c r="E129" s="88">
        <f>MAX(D129:D159)</f>
        <v>683.85007800000005</v>
      </c>
    </row>
    <row r="130" spans="1:5">
      <c r="A130" s="53" t="s">
        <v>163</v>
      </c>
      <c r="B130" s="62">
        <v>25824.955000000002</v>
      </c>
      <c r="C130" s="55">
        <v>2</v>
      </c>
      <c r="D130" s="62">
        <v>524.69915500000002</v>
      </c>
    </row>
    <row r="131" spans="1:5">
      <c r="A131" s="53" t="s">
        <v>164</v>
      </c>
      <c r="B131" s="62">
        <v>26768.721000000001</v>
      </c>
      <c r="C131" s="55">
        <v>3</v>
      </c>
      <c r="D131" s="62">
        <v>543.58426899999995</v>
      </c>
    </row>
    <row r="132" spans="1:5">
      <c r="A132" s="53" t="s">
        <v>165</v>
      </c>
      <c r="B132" s="62">
        <v>26192.953000000001</v>
      </c>
      <c r="C132" s="55">
        <v>4</v>
      </c>
      <c r="D132" s="62">
        <v>518.35285399999998</v>
      </c>
    </row>
    <row r="133" spans="1:5">
      <c r="A133" s="53" t="s">
        <v>166</v>
      </c>
      <c r="B133" s="62">
        <v>28622.703000000001</v>
      </c>
      <c r="C133" s="55">
        <v>5</v>
      </c>
      <c r="D133" s="62">
        <v>568.43256968000003</v>
      </c>
    </row>
    <row r="134" spans="1:5">
      <c r="A134" s="53" t="s">
        <v>167</v>
      </c>
      <c r="B134" s="62">
        <v>31433.458999999999</v>
      </c>
      <c r="C134" s="55">
        <v>6</v>
      </c>
      <c r="D134" s="62">
        <v>642.67922318399997</v>
      </c>
    </row>
    <row r="135" spans="1:5">
      <c r="A135" s="53" t="s">
        <v>168</v>
      </c>
      <c r="B135" s="62">
        <v>32067.728999999999</v>
      </c>
      <c r="C135" s="55">
        <v>7</v>
      </c>
      <c r="D135" s="62">
        <v>668.73933100800002</v>
      </c>
    </row>
    <row r="136" spans="1:5">
      <c r="A136" s="53" t="s">
        <v>169</v>
      </c>
      <c r="B136" s="62">
        <v>31963.317999999999</v>
      </c>
      <c r="C136" s="55">
        <v>8</v>
      </c>
      <c r="D136" s="62">
        <v>673.50961850399995</v>
      </c>
    </row>
    <row r="137" spans="1:5">
      <c r="A137" s="53" t="s">
        <v>170</v>
      </c>
      <c r="B137" s="62">
        <v>32557.555</v>
      </c>
      <c r="C137" s="55">
        <v>9</v>
      </c>
      <c r="D137" s="62">
        <v>675.15672450399995</v>
      </c>
    </row>
    <row r="138" spans="1:5">
      <c r="A138" s="53" t="s">
        <v>171</v>
      </c>
      <c r="B138" s="62">
        <v>28975.232</v>
      </c>
      <c r="C138" s="55">
        <v>10</v>
      </c>
      <c r="D138" s="62">
        <v>605.08166300000005</v>
      </c>
    </row>
    <row r="139" spans="1:5">
      <c r="A139" s="53" t="s">
        <v>172</v>
      </c>
      <c r="B139" s="62">
        <v>28232.522000000001</v>
      </c>
      <c r="C139" s="55">
        <v>11</v>
      </c>
      <c r="D139" s="62">
        <v>560.43800127999998</v>
      </c>
    </row>
    <row r="140" spans="1:5">
      <c r="A140" s="53" t="s">
        <v>173</v>
      </c>
      <c r="B140" s="62">
        <v>31712.094000000001</v>
      </c>
      <c r="C140" s="55">
        <v>12</v>
      </c>
      <c r="D140" s="62">
        <v>655.45119695999995</v>
      </c>
    </row>
    <row r="141" spans="1:5">
      <c r="A141" s="53" t="s">
        <v>174</v>
      </c>
      <c r="B141" s="62">
        <v>32531.91</v>
      </c>
      <c r="C141" s="55">
        <v>13</v>
      </c>
      <c r="D141" s="62">
        <v>679.856956008</v>
      </c>
    </row>
    <row r="142" spans="1:5">
      <c r="A142" s="53" t="s">
        <v>175</v>
      </c>
      <c r="B142" s="62">
        <v>32319.919000000002</v>
      </c>
      <c r="C142" s="55">
        <v>14</v>
      </c>
      <c r="D142" s="62">
        <v>678.83860700000002</v>
      </c>
    </row>
    <row r="143" spans="1:5">
      <c r="A143" s="53" t="s">
        <v>176</v>
      </c>
      <c r="B143" s="62">
        <v>32438.960999999999</v>
      </c>
      <c r="C143" s="55">
        <v>15</v>
      </c>
      <c r="D143" s="62">
        <v>683.85007800000005</v>
      </c>
    </row>
    <row r="144" spans="1:5">
      <c r="A144" s="53" t="s">
        <v>177</v>
      </c>
      <c r="B144" s="62">
        <v>31878.956760000001</v>
      </c>
      <c r="C144" s="55">
        <v>16</v>
      </c>
      <c r="D144" s="62">
        <v>675.64233627999999</v>
      </c>
    </row>
    <row r="145" spans="1:5">
      <c r="A145" s="53" t="s">
        <v>178</v>
      </c>
      <c r="B145" s="62">
        <v>28718.339</v>
      </c>
      <c r="C145" s="55">
        <v>17</v>
      </c>
      <c r="D145" s="62">
        <v>606.20022575999997</v>
      </c>
    </row>
    <row r="146" spans="1:5">
      <c r="A146" s="53" t="s">
        <v>179</v>
      </c>
      <c r="B146" s="62">
        <v>28236.343000000001</v>
      </c>
      <c r="C146" s="55">
        <v>18</v>
      </c>
      <c r="D146" s="62">
        <v>559.26491711999995</v>
      </c>
    </row>
    <row r="147" spans="1:5">
      <c r="A147" s="53" t="s">
        <v>180</v>
      </c>
      <c r="B147" s="62">
        <v>31847.11</v>
      </c>
      <c r="C147" s="55">
        <v>19</v>
      </c>
      <c r="D147" s="62">
        <v>660.68051100000002</v>
      </c>
    </row>
    <row r="148" spans="1:5">
      <c r="A148" s="53" t="s">
        <v>181</v>
      </c>
      <c r="B148" s="62">
        <v>31748.213</v>
      </c>
      <c r="C148" s="55">
        <v>20</v>
      </c>
      <c r="D148" s="62">
        <v>672.55865809600004</v>
      </c>
    </row>
    <row r="149" spans="1:5">
      <c r="A149" s="53" t="s">
        <v>182</v>
      </c>
      <c r="B149" s="62">
        <v>31784.93</v>
      </c>
      <c r="C149" s="55">
        <v>21</v>
      </c>
      <c r="D149" s="62">
        <v>673.89424552800006</v>
      </c>
    </row>
    <row r="150" spans="1:5">
      <c r="A150" s="53" t="s">
        <v>183</v>
      </c>
      <c r="B150" s="62">
        <v>32082.415000000001</v>
      </c>
      <c r="C150" s="55">
        <v>22</v>
      </c>
      <c r="D150" s="62">
        <v>674.72246852000001</v>
      </c>
    </row>
    <row r="151" spans="1:5">
      <c r="A151" s="53" t="s">
        <v>184</v>
      </c>
      <c r="B151" s="62">
        <v>30599.975399999999</v>
      </c>
      <c r="C151" s="55">
        <v>23</v>
      </c>
      <c r="D151" s="62">
        <v>647.973049264</v>
      </c>
    </row>
    <row r="152" spans="1:5">
      <c r="A152" s="53" t="s">
        <v>185</v>
      </c>
      <c r="B152" s="62">
        <v>27761.457920000001</v>
      </c>
      <c r="C152" s="55">
        <v>24</v>
      </c>
      <c r="D152" s="62">
        <v>585.44421723999994</v>
      </c>
    </row>
    <row r="153" spans="1:5">
      <c r="A153" s="53" t="s">
        <v>186</v>
      </c>
      <c r="B153" s="62">
        <v>27492.556</v>
      </c>
      <c r="C153" s="55">
        <v>25</v>
      </c>
      <c r="D153" s="62">
        <v>551.64345040000001</v>
      </c>
    </row>
    <row r="154" spans="1:5">
      <c r="A154" s="53" t="s">
        <v>187</v>
      </c>
      <c r="B154" s="62">
        <v>31568.492999999999</v>
      </c>
      <c r="C154" s="55">
        <v>26</v>
      </c>
      <c r="D154" s="62">
        <v>652.51038400000004</v>
      </c>
    </row>
    <row r="155" spans="1:5">
      <c r="A155" s="53" t="s">
        <v>188</v>
      </c>
      <c r="B155" s="62">
        <v>31790.111000000001</v>
      </c>
      <c r="C155" s="55">
        <v>27</v>
      </c>
      <c r="D155" s="62">
        <v>665.91143039999997</v>
      </c>
    </row>
    <row r="156" spans="1:5">
      <c r="A156" s="53" t="s">
        <v>189</v>
      </c>
      <c r="B156" s="62">
        <v>31265.978999999999</v>
      </c>
      <c r="C156" s="55">
        <v>28</v>
      </c>
      <c r="D156" s="62">
        <v>661.338496728</v>
      </c>
    </row>
    <row r="157" spans="1:5">
      <c r="A157" s="53" t="s">
        <v>190</v>
      </c>
      <c r="B157" s="62">
        <v>31354.215</v>
      </c>
      <c r="C157" s="55">
        <v>29</v>
      </c>
      <c r="D157" s="62">
        <v>660.83508587999995</v>
      </c>
      <c r="E157"/>
    </row>
    <row r="158" spans="1:5">
      <c r="A158" s="53" t="s">
        <v>159</v>
      </c>
      <c r="B158" s="62">
        <v>30983.866999999998</v>
      </c>
      <c r="C158" s="55">
        <v>30</v>
      </c>
      <c r="D158" s="62">
        <v>651.94275179199997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9">
        <v>578</v>
      </c>
      <c r="E160" s="119">
        <f>(MAX(D129:D159)/D160-1)*100</f>
        <v>18.313162283737029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66</v>
      </c>
      <c r="B163" s="139" t="s">
        <v>13</v>
      </c>
      <c r="C163" s="140"/>
      <c r="D163"/>
      <c r="E163" s="90"/>
    </row>
    <row r="164" spans="1:5">
      <c r="A164" s="51" t="s">
        <v>54</v>
      </c>
      <c r="B164" s="132" t="s">
        <v>64</v>
      </c>
      <c r="C164" s="132" t="s">
        <v>65</v>
      </c>
      <c r="D164"/>
      <c r="E164" s="90"/>
    </row>
    <row r="165" spans="1:5">
      <c r="A165" s="51" t="s">
        <v>52</v>
      </c>
      <c r="B165" s="52"/>
      <c r="C165" s="52"/>
      <c r="D165"/>
      <c r="E165" s="90"/>
    </row>
    <row r="166" spans="1:5">
      <c r="A166" s="53" t="s">
        <v>158</v>
      </c>
      <c r="B166" s="63">
        <v>33344</v>
      </c>
      <c r="C166" s="121" t="s">
        <v>197</v>
      </c>
      <c r="D166" s="89">
        <v>29026</v>
      </c>
      <c r="E166" s="119">
        <f>(B166/D166-1)*100</f>
        <v>14.87631778405567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2019</v>
      </c>
      <c r="B172" s="63">
        <v>40455</v>
      </c>
      <c r="C172" s="121" t="s">
        <v>100</v>
      </c>
      <c r="D172" s="63">
        <v>40021</v>
      </c>
      <c r="E172" s="121" t="s">
        <v>122</v>
      </c>
    </row>
    <row r="173" spans="1:5">
      <c r="A173" s="55">
        <v>2020</v>
      </c>
      <c r="B173" s="63">
        <v>40423</v>
      </c>
      <c r="C173" s="121" t="s">
        <v>129</v>
      </c>
      <c r="D173" s="63">
        <v>38972</v>
      </c>
      <c r="E173" s="121" t="s">
        <v>141</v>
      </c>
    </row>
    <row r="174" spans="1:5">
      <c r="A174" s="55">
        <v>2021</v>
      </c>
      <c r="B174" s="63">
        <v>42225</v>
      </c>
      <c r="C174" s="121" t="s">
        <v>154</v>
      </c>
      <c r="D174" s="63"/>
      <c r="E174" s="131"/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1" t="s">
        <v>68</v>
      </c>
      <c r="D179" s="63">
        <v>41318</v>
      </c>
      <c r="E179" s="121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70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2020</v>
      </c>
      <c r="B185" s="70">
        <f>D173</f>
        <v>38972</v>
      </c>
      <c r="C185" s="70">
        <f>B173</f>
        <v>40423</v>
      </c>
      <c r="D185" s="71" t="str">
        <f>MID(Dat_01!E173,1,2)+0&amp;" "&amp;TEXT(DATE(MID(Dat_01!E173,7,4),MID(Dat_01!E173,4,2),MID(Dat_01!E173,1,2)),"mmmm")&amp;" ("&amp;MID(Dat_01!E173,12,16)&amp;" h)"</f>
        <v>30 julio (13:54 h)</v>
      </c>
      <c r="E185" s="71" t="str">
        <f>MID(Dat_01!C173,1,2)+0&amp;" "&amp;TEXT(DATE(MID(Dat_01!C173,7,4),MID(Dat_01!C173,4,2),MID(Dat_01!C173,1,2)),"mmmm")&amp;" ("&amp;MID(Dat_01!C173,12,16)&amp;" h)"</f>
        <v>20 enero (20:22 h)</v>
      </c>
    </row>
    <row r="186" spans="1:6">
      <c r="A186" s="72">
        <f>A174</f>
        <v>2021</v>
      </c>
      <c r="B186" s="70"/>
      <c r="C186" s="70">
        <f>B174</f>
        <v>42225</v>
      </c>
      <c r="D186" s="71"/>
      <c r="E186" s="71" t="str">
        <f>MID(Dat_01!C174,1,2)+0&amp;" "&amp;TEXT(DATE(MID(Dat_01!C174,7,4),MID(Dat_01!C174,4,2),MID(Dat_01!C174,1,2)),"mmmm")&amp;" ("&amp;MID(Dat_01!C174,12,16)&amp;" h)"</f>
        <v>8 enero (14:05 h)</v>
      </c>
    </row>
    <row r="187" spans="1:6">
      <c r="A187" s="73" t="str">
        <f>LOWER(MID(A166,1,3))&amp;"-"&amp;MID(A174,3,2)</f>
        <v>abr-21</v>
      </c>
      <c r="B187" s="74" t="str">
        <f>IF(B163="Invierno","",B166)</f>
        <v/>
      </c>
      <c r="C187" s="74">
        <f>IF(B163="Invierno",B166,"")</f>
        <v>33344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15 abril (21:17 h)</v>
      </c>
    </row>
    <row r="188" spans="1:6" ht="15">
      <c r="E188" s="125" t="str">
        <f>CONCATENATE(MID(E187,1,FIND(" ",E187)+3)," ",MID(E187,FIND("(",E187)+1,7))</f>
        <v>15 abr 21:17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2021-05-12T07:14:26Z</dcterms:modified>
</cp:coreProperties>
</file>