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ABR\INF_ELABORADA\"/>
    </mc:Choice>
  </mc:AlternateContent>
  <xr:revisionPtr revIDLastSave="0" documentId="13_ncr:1_{7BBDBBCA-D1A4-4821-8E12-5E248864E202}" xr6:coauthVersionLast="41" xr6:coauthVersionMax="45" xr10:uidLastSave="{00000000-0000-0000-0000-000000000000}"/>
  <bookViews>
    <workbookView xWindow="-120" yWindow="-120" windowWidth="24240" windowHeight="13140" tabRatio="756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6" l="1"/>
  <c r="I109" i="16" l="1"/>
  <c r="B100" i="16"/>
  <c r="C100" i="16"/>
  <c r="D100" i="16"/>
  <c r="E160" i="10" l="1"/>
  <c r="C187" i="10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B183" i="10" l="1"/>
  <c r="K9" i="1" l="1"/>
  <c r="J9" i="1"/>
  <c r="I9" i="1"/>
  <c r="H9" i="1"/>
  <c r="G9" i="1"/>
  <c r="F9" i="1"/>
  <c r="E166" i="10" l="1"/>
  <c r="E129" i="10"/>
  <c r="B105" i="16" l="1"/>
  <c r="D108" i="16" l="1"/>
  <c r="D107" i="16"/>
  <c r="C109" i="16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G38" i="16" s="1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D38" i="16" l="1"/>
  <c r="H38" i="16"/>
  <c r="C38" i="16"/>
  <c r="C101" i="16"/>
  <c r="A5" i="16"/>
  <c r="E38" i="16"/>
  <c r="F38" i="16"/>
  <c r="C2" i="10" l="1"/>
  <c r="E186" i="10" l="1"/>
  <c r="G108" i="16" s="1"/>
  <c r="C186" i="10"/>
  <c r="F108" i="16"/>
  <c r="E185" i="10"/>
  <c r="G107" i="16" s="1"/>
  <c r="C185" i="10"/>
  <c r="D185" i="10"/>
  <c r="F107" i="16" s="1"/>
  <c r="B185" i="10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8" i="10" s="1"/>
  <c r="B187" i="10"/>
  <c r="D187" i="10" s="1"/>
  <c r="E183" i="10"/>
  <c r="G105" i="16" s="1"/>
  <c r="D183" i="10"/>
  <c r="F105" i="16" s="1"/>
  <c r="C183" i="10"/>
  <c r="E3" i="8"/>
  <c r="F109" i="16" l="1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<sst xmlns="http://schemas.openxmlformats.org/spreadsheetml/2006/main" count="335" uniqueCount="204">
  <si>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</si>
  <si>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</si>
  <si>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</si>
  <si>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</si>
  <si>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</si>
  <si>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</si>
  <si>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</si>
  <si>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</si>
  <si>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</si>
  <si>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</si>
  <si>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</si>
  <si>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</si>
  <si>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</si>
  <si>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</si>
  <si>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</si>
  <si>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</si>
  <si>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</si>
  <si>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</si>
  <si>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</si>
  <si>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</si>
  <si>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</si>
  <si>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</si>
  <si>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</si>
  <si>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</si>
  <si>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</si>
  <si>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</si>
  <si>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</si>
  <si>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</si>
  <si>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</si>
  <si>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</si>
  <si>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</si>
  <si>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</si>
  <si>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</si>
  <si>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</si>
  <si>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</si>
  <si>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</si>
  <si>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</si>
  <si>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</si>
  <si>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</si>
  <si>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</si>
  <si>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</si>
  <si>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</si>
  <si>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</si>
  <si>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</si>
  <si>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</si>
  <si>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</si>
  <si>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</si>
  <si>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</si>
  <si>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</si>
  <si>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</si>
  <si>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</si>
  <si>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</si>
  <si>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</si>
  <si>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</si>
  <si>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</si>
  <si>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</si>
  <si>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</si>
  <si>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</si>
  <si>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</si>
  <si>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</si>
  <si>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</si>
  <si>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</si>
  <si>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</si>
  <si>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</si>
  <si>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</si>
  <si>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</si>
  <si>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</si>
  <si>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</si>
  <si>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</si>
  <si>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</si>
  <si>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</si>
  <si>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</si>
  <si>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</si>
  <si>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</si>
  <si>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</si>
  <si>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Abril 2018</t>
  </si>
  <si>
    <t>Marzo 2018</t>
  </si>
  <si>
    <t>Mayo 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</si>
  <si>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</si>
  <si>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</si>
  <si>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</si>
  <si>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</si>
  <si>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</si>
  <si>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</si>
  <si>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</si>
  <si>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</si>
  <si>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</si>
  <si>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</si>
  <si>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</si>
  <si>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</si>
  <si>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</si>
  <si>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</si>
  <si>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</si>
  <si>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</si>
  <si>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</si>
  <si>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</si>
  <si>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</si>
  <si>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</si>
  <si>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</si>
  <si>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</si>
  <si>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</si>
  <si>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</si>
  <si>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</si>
  <si>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</si>
  <si>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</si>
  <si>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</si>
  <si>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</si>
  <si>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</si>
  <si>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</si>
  <si>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Octubre 2018</t>
  </si>
  <si>
    <t>Noviembre 2018</t>
  </si>
  <si>
    <t>Diciembre 2018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</si>
  <si>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</si>
  <si>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</si>
  <si>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</si>
  <si>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</si>
  <si>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</si>
  <si>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</si>
  <si>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</si>
  <si>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</si>
  <si>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</si>
  <si>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</si>
  <si>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</si>
  <si>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</si>
  <si>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</si>
  <si>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</si>
  <si>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</si>
  <si>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</si>
  <si>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</si>
  <si>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</si>
  <si>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</si>
  <si>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</si>
  <si>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</si>
  <si>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</si>
  <si>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</si>
  <si>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Julio 2019</t>
  </si>
  <si>
    <t>31/07/2019</t>
  </si>
  <si>
    <t>23/07/2019 13:25</t>
  </si>
  <si>
    <t>Agosto 2019</t>
  </si>
  <si>
    <t>30/04/2019</t>
  </si>
  <si>
    <t>31/05/2019</t>
  </si>
  <si>
    <t>30/06/2019</t>
  </si>
  <si>
    <t>31/08/2019</t>
  </si>
  <si>
    <t>Septiembre 2019</t>
  </si>
  <si>
    <t>30/09/2019</t>
  </si>
  <si>
    <t>Octubre 2019</t>
  </si>
  <si>
    <t>31/10/2019</t>
  </si>
  <si>
    <t>Noviembre 2019</t>
  </si>
  <si>
    <t>30/11/2019</t>
  </si>
  <si>
    <t>Diciembre 2019</t>
  </si>
  <si>
    <t>31/12/2019</t>
  </si>
  <si>
    <t>Enero 2020</t>
  </si>
  <si>
    <t>31/01/2020</t>
  </si>
  <si>
    <t>20/01/2020 20:22</t>
  </si>
  <si>
    <t>Febrero 2020</t>
  </si>
  <si>
    <t>29/02/2020</t>
  </si>
  <si>
    <t>Marzo 2020</t>
  </si>
  <si>
    <t>31/03/2020</t>
  </si>
  <si>
    <t>Abril 2020</t>
  </si>
  <si>
    <t>30/04/2020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</si>
  <si>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ut="05/11/2020 11:10:12" si="2.0000000147847773bd9dc816437d10bc05c34d25f931556595aa55474942758d62abf5245395e67e0be01f5f3b543e841b6bb9883bea4ffd1fb821f82d61ef0c914c411e19ca984d4cd499f02cf9b8f774bf5189e9653d4a7635276e718618e4e587b72269ae7645efbe721da0c6db9d5c6eed8fe79456a552f705aea190161009df.3082.0.1.Europe/Madrid.upriv*_1*_pidn2*_22*_session*-lat*_1.0000000133b886c028264fd6431330c3f383ad42bc6025e021fb7bd02288b8da7ba1b098ed78721cb95426993626bd262729e5582057c31c.00000001990b04aa94412339bae6f2e64c2abf07bc6025e05d2988fd9314d9d464958e93148900d27ccb83f7b21d50f93046fff50b6967da.0.1.1.BDEbi.D066E1C611E6257C10D00080EF253B44.0-3082.1.1_-0.1.0_-3082.1.1_5.5.0.*0.0000000111882d994fac5a298913ab840e51718fc911585a21ad277a94cc71609b4b0f848b48904a.0.10*.25*.15*.214.23.10*.4*.0400*.0074J.e.000000016698b3742c00d0329f616413a319bfdec911585a635a9a24208985f652ea76301513cc6f.0" msgID="F7E088FD11EA9377A7030080EF55B9AB"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nrr="42"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</si>
  <si>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ut="05/11/2020 11:12:29" si="2.0000000147847773bd9dc816437d10bc05c34d25f931556595aa55474942758d62abf5245395e67e0be01f5f3b543e841b6bb9883bea4ffd1fb821f82d61ef0c914c411e19ca984d4cd499f02cf9b8f774bf5189e9653d4a7635276e718618e4e587b72269ae7645efbe721da0c6db9d5c6eed8fe79456a552f705aea190161009df.3082.0.1.Europe/Madrid.upriv*_1*_pidn2*_22*_session*-lat*_1.0000000133b886c028264fd6431330c3f383ad42bc6025e021fb7bd02288b8da7ba1b098ed78721cb95426993626bd262729e5582057c31c.00000001990b04aa94412339bae6f2e64c2abf07bc6025e05d2988fd9314d9d464958e93148900d27ccb83f7b21d50f93046fff50b6967da.0.1.1.BDEbi.D066E1C611E6257C10D00080EF253B44.0-3082.1.1_-0.1.0_-3082.1.1_5.5.0.*0.0000000111882d994fac5a298913ab840e51718fc911585a21ad277a94cc71609b4b0f848b48904a.0.10*.25*.15*.214.23.10*.4*.0400*.0074J.e.000000016698b3742c00d0329f616413a319bfdec911585a635a9a24208985f652ea76301513cc6f.0" msgID="0C40573C11EA9378A7030080EF75FAAD"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nrr="802" nrc="291"&gt;&lt;pg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</si>
  <si>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 /&gt;&lt;ci ps="BI" srv="apcpr65b" prj="BDEbi" prjid="D066E1C611E6257C10D00080EF253B44" li="SEVPENMA" am="s" /&gt;&lt;lu ut="05/11/2020 11:14:22" si="2.0000000147847773bd9dc816437d10bc05c34d25f931556595aa55474942758d62abf5245395e67e0be01f5f3b543e841b6bb9883bea4ffd1fb821f82d61ef0c914c411e19ca984d4cd499f02cf9b8f774bf5189e9653d4a7635276e718618e4e587b72269ae7645efbe721da0c6db9d5c6eed8fe79456a552f705aea190161009df.3082.0.1.Europe/Madrid.upriv*_1*_pidn2*_22*_session*-lat*_1.0000000133b886c028264fd6431330c3f383ad42bc6025e021fb7bd02288b8da7ba1b098ed78721cb95426993626bd262729e5582057c31c.00000001990b04aa94412339bae6f2e64c2abf07bc6025e05d2988fd9314d9d464958e93148900d27ccb83f7b21d50f93046fff50b6967da.0.1.1.BDEbi.D066E1C611E6257C10D00080EF253B44.0-3082.1.1_-0.1.0_-3082.1.1_5.5.0.*0.0000000111882d994fac5a298913ab840e51718fc911585a21ad277a94cc71609b4b0f848b48904a.0.10*.25*.15*.214.23.10*.4*.0400*.0074J.e.000000016698b3742c00d0329f616413a319bfdec911585a635a9a24208985f652ea76301513cc6f.0" msgID="8F738BC411EA9378A7030080EF75FAAD"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nrr="158" nrc="168"&gt;&lt;pg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</si>
  <si>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01/04/2020</t>
  </si>
  <si>
    <t>02/04/2020</t>
  </si>
  <si>
    <t>03/04/2020</t>
  </si>
  <si>
    <t>04/04/2020</t>
  </si>
  <si>
    <t>05/04/2020</t>
  </si>
  <si>
    <t>06/04/2020</t>
  </si>
  <si>
    <t>07/04/2020</t>
  </si>
  <si>
    <t>08/04/2020</t>
  </si>
  <si>
    <t>09/04/2020</t>
  </si>
  <si>
    <t>10/04/2020</t>
  </si>
  <si>
    <t>11/04/2020</t>
  </si>
  <si>
    <t>12/04/2020</t>
  </si>
  <si>
    <t>13/04/2020</t>
  </si>
  <si>
    <t>14/04/2020</t>
  </si>
  <si>
    <t>15/04/2020</t>
  </si>
  <si>
    <t>16/04/2020</t>
  </si>
  <si>
    <t>17/04/2020</t>
  </si>
  <si>
    <t>18/04/2020</t>
  </si>
  <si>
    <t>19/04/2020</t>
  </si>
  <si>
    <t>20/04/2020</t>
  </si>
  <si>
    <t>21/04/2020</t>
  </si>
  <si>
    <t>22/04/2020</t>
  </si>
  <si>
    <t>23/04/2020</t>
  </si>
  <si>
    <t>24/04/2020</t>
  </si>
  <si>
    <t>25/04/2020</t>
  </si>
  <si>
    <t>26/04/2020</t>
  </si>
  <si>
    <t>27/04/2020</t>
  </si>
  <si>
    <t>28/04/2020</t>
  </si>
  <si>
    <t>29/04/2020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</si>
  <si>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ut="05/11/2020 11:14:53" si="2.0000000147847773bd9dc816437d10bc05c34d25f931556595aa55474942758d62abf5245395e67e0be01f5f3b543e841b6bb9883bea4ffd1fb821f82d61ef0c914c411e19ca984d4cd499f02cf9b8f774bf5189e9653d4a7635276e718618e4e587b72269ae7645efbe721da0c6db9d5c6eed8fe79456a552f705aea190161009df.3082.0.1.Europe/Madrid.upriv*_1*_pidn2*_22*_session*-lat*_1.0000000133b886c028264fd6431330c3f383ad42bc6025e021fb7bd02288b8da7ba1b098ed78721cb95426993626bd262729e5582057c31c.00000001990b04aa94412339bae6f2e64c2abf07bc6025e05d2988fd9314d9d464958e93148900d27ccb83f7b21d50f93046fff50b6967da.0.1.1.BDEbi.D066E1C611E6257C10D00080EF253B44.0-3082.1.1_-0.1.0_-3082.1.1_5.5.0.*0.0000000111882d994fac5a298913ab840e51718fc911585a21ad277a94cc71609b4b0f848b48904a.0.10*.25*.15*.214.23.10*.4*.0400*.0074J.e.000000016698b3742c00d0329f616413a319bfdec911585a635a9a24208985f652ea76301513cc6f.0" msgID="A2753B8D11EA9378A7030080EFA55AAD"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rows="32" cols="5" /&gt;&lt;esdo ews="" ece="" ptn="" /&gt;&lt;/excel&gt;&lt;pgs&gt;&lt;pg rows="30" cols="4" nrr="1294" nrc="172"&gt;&lt;pg /&gt;&lt;bls&gt;&lt;bl sr="1" sc="1" rfetch="30" cfetch="4" posid="1" darows="0" dacols="1"&gt;&lt;excel&gt;&lt;epo ews="Dat_01" ece="A50" enr="MSTR.Evolución_diaria_de_la_temperatura" ptn="" qtn="" rows="32" cols="5" /&gt;&lt;esdo ews="" ece="" ptn="" /&gt;&lt;/excel&gt;&lt;gridRng&gt;&lt;sect id="TITLE_AREA" rngprop="1:1:2:1" /&gt;&lt;sect id="ROWHEADERS_AREA" rngprop="3:1:30:1" /&gt;&lt;sect id="COLUMNHEADERS_AREA" rngprop="1:2:2:4" /&gt;&lt;sect id="DATA_AREA" rngprop="3:2:30:4"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</si>
  <si>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ut="05/11/2020 11:15:21" si="2.0000000147847773bd9dc816437d10bc05c34d25f931556595aa55474942758d62abf5245395e67e0be01f5f3b543e841b6bb9883bea4ffd1fb821f82d61ef0c914c411e19ca984d4cd499f02cf9b8f774bf5189e9653d4a7635276e718618e4e587b72269ae7645efbe721da0c6db9d5c6eed8fe79456a552f705aea190161009df.3082.0.1.Europe/Madrid.upriv*_1*_pidn2*_22*_session*-lat*_1.0000000133b886c028264fd6431330c3f383ad42bc6025e021fb7bd02288b8da7ba1b098ed78721cb95426993626bd262729e5582057c31c.00000001990b04aa94412339bae6f2e64c2abf07bc6025e05d2988fd9314d9d464958e93148900d27ccb83f7b21d50f93046fff50b6967da.0.1.1.BDEbi.D066E1C611E6257C10D00080EF253B44.0-3082.1.1_-0.1.0_-3082.1.1_5.5.0.*0.0000000111882d994fac5a298913ab840e51718fc911585a21ad277a94cc71609b4b0f848b48904a.0.10*.25*.15*.214.23.10*.4*.0400*.0074J.e.000000016698b3742c00d0329f616413a319bfdec911585a635a9a24208985f652ea76301513cc6f.0" msgID="B2A65F7C11EA9378A7030080EF851AAD"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rows="32" cols="3" /&gt;&lt;esdo ews="" ece="" ptn="" /&gt;&lt;/excel&gt;&lt;pgs&gt;&lt;pg rows="30" cols="2" nrr="1384" nrc="92"&gt;&lt;pg /&gt;&lt;bls&gt;&lt;bl sr="1" sc="1" rfetch="30" cfetch="2" posid="1" darows="0" dacols="1"&gt;&lt;excel&gt;&lt;epo ews="Dat_01" ece="F50" enr="MSTR.Evolución_diaria_de_la_temperatura._Histórico" ptn="" qtn="" rows="32" cols="3" /&gt;&lt;esdo ews="" ece="" ptn="" /&gt;&lt;/excel&gt;&lt;gridRng&gt;&lt;sect id="TITLE_AREA" rngprop="1:1:2:1" /&gt;&lt;sect id="ROWHEADERS_AREA" rngprop="3:1:30:1" /&gt;&lt;sect id="COLUMNHEADERS_AREA" rngprop="1:2:2:2" /&gt;&lt;sect id="DATA_AREA" rngprop="3:2:30:2" /&gt;&lt;/gridRng&gt;&lt;shapes /&gt;&lt;/bl&gt;&lt;/bls&gt;&lt;/pg&gt;&lt;/pgs&gt;&lt;/rptloc&gt;&lt;/mi&gt;</t>
  </si>
  <si>
    <t>Mayo 2020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</si>
  <si>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ut="05/11/2020 11:17:11" si="2.0000000147847773bd9dc816437d10bc05c34d25f931556595aa55474942758d62abf5245395e67e0be01f5f3b543e841b6bb9883bea4ffd1fb821f82d61ef0c914c411e19ca984d4cd499f02cf9b8f774bf5189e9653d4a7635276e718618e4e587b72269ae7645efbe721da0c6db9d5c6eed8fe79456a552f705aea190161009df.3082.0.1.Europe/Madrid.upriv*_1*_pidn2*_22*_session*-lat*_1.0000000133b886c028264fd6431330c3f383ad42bc6025e021fb7bd02288b8da7ba1b098ed78721cb95426993626bd262729e5582057c31c.00000001990b04aa94412339bae6f2e64c2abf07bc6025e05d2988fd9314d9d464958e93148900d27ccb83f7b21d50f93046fff50b6967da.0.1.1.BDEbi.D066E1C611E6257C10D00080EF253B44.0-3082.1.1_-0.1.0_-3082.1.1_5.5.0.*0.0000000111882d994fac5a298913ab840e51718fc911585a21ad277a94cc71609b4b0f848b48904a.0.10*.25*.15*.214.23.10*.4*.0400*.0074J.e.000000016698b3742c00d0329f616413a319bfdec911585a635a9a24208985f652ea76301513cc6f.0" msgID="D3466F1B11EA9378A7030080EF153AAC"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rows="31" cols="2" /&gt;&lt;esdo ews="" ece="" ptn="" /&gt;&lt;/excel&gt;&lt;pgs&gt;&lt;pg rows="29" cols="1" nrr="1240" nrc="42"&gt;&lt;pg /&gt;&lt;bls&gt;&lt;bl sr="1" sc="1" rfetch="29" cfetch="1" posid="1" darows="0" dacols="1"&gt;&lt;excel&gt;&lt;epo ews="Dat_01" ece="A85" enr="MSTR.Serie_Balance_B.C._Mensual" ptn="" qtn="" rows="31" cols="2" /&gt;&lt;esdo ews="" ece="" ptn="" /&gt;&lt;/excel&gt;&lt;gridRng&gt;&lt;sect id="TITLE_AREA" rngprop="1:1:2:1" /&gt;&lt;sect id="ROWHEADERS_AREA" rngprop="3:1:29:1" /&gt;&lt;sect id="COLUMNHEADERS_AREA" rngprop="1:2:2:1" /&gt;&lt;sect id="DATA_AREA" rngprop="3:2:29:1"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</si>
  <si>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ut="05/11/2020 11:19:05" si="2.0000000147847773bd9dc816437d10bc05c34d25f931556595aa55474942758d62abf5245395e67e0be01f5f3b543e841b6bb9883bea4ffd1fb821f82d61ef0c914c411e19ca984d4cd499f02cf9b8f774bf5189e9653d4a7635276e718618e4e587b72269ae7645efbe721da0c6db9d5c6eed8fe79456a552f705aea190161009df.3082.0.1.Europe/Madrid.upriv*_1*_pidn2*_22*_session*-lat*_1.0000000133b886c028264fd6431330c3f383ad42bc6025e021fb7bd02288b8da7ba1b098ed78721cb95426993626bd262729e5582057c31c.00000001990b04aa94412339bae6f2e64c2abf07bc6025e05d2988fd9314d9d464958e93148900d27ccb83f7b21d50f93046fff50b6967da.0.1.1.BDEbi.D066E1C611E6257C10D00080EF253B44.0-3082.1.1_-0.1.0_-3082.1.1_5.5.0.*0.0000000111882d994fac5a298913ab840e51718fc911585a21ad277a94cc71609b4b0f848b48904a.0.10*.25*.15*.214.23.10*.4*.0400*.0074J.e.000000016698b3742c00d0329f616413a319bfdec911585a635a9a24208985f652ea76301513cc6f.0" msgID="04D3827011EA9379A7030080EF4599AB"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rows="32" cols="2" /&gt;&lt;esdo ews="" ece="" ptn="" /&gt;&lt;/excel&gt;&lt;pgs&gt;&lt;pg rows="30" cols="1" nrr="1387" nrc="48"&gt;&lt;pg /&gt;&lt;bls&gt;&lt;bl sr="1" sc="1" rfetch="30" cfetch="1" posid="1" darows="0" dacols="1"&gt;&lt;excel&gt;&lt;epo ews="Dat_01" ece="A127" enr="MSTR.Demanda_máxima_horaria"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</si>
  <si>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ut="05/11/2020 11:19:44" si="2.0000000147847773bd9dc816437d10bc05c34d25f931556595aa55474942758d62abf5245395e67e0be01f5f3b543e841b6bb9883bea4ffd1fb821f82d61ef0c914c411e19ca984d4cd499f02cf9b8f774bf5189e9653d4a7635276e718618e4e587b72269ae7645efbe721da0c6db9d5c6eed8fe79456a552f705aea190161009df.3082.0.1.Europe/Madrid.upriv*_1*_pidn2*_22*_session*-lat*_1.0000000133b886c028264fd6431330c3f383ad42bc6025e021fb7bd02288b8da7ba1b098ed78721cb95426993626bd262729e5582057c31c.00000001990b04aa94412339bae6f2e64c2abf07bc6025e05d2988fd9314d9d464958e93148900d27ccb83f7b21d50f93046fff50b6967da.0.1.1.BDEbi.D066E1C611E6257C10D00080EF253B44.0-3082.1.1_-0.1.0_-3082.1.1_5.5.0.*0.0000000111882d994fac5a298913ab840e51718fc911585a21ad277a94cc71609b4b0f848b48904a.0.10*.25*.15*.214.23.10*.4*.0400*.0074J.e.000000016698b3742c00d0329f616413a319bfdec911585a635a9a24208985f652ea76301513cc6f.0" msgID="4F330C4711EA9379A7030080EF8519AB"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rows="32" cols="2" /&gt;&lt;esdo ews="" ece="" ptn="" /&gt;&lt;/excel&gt;&lt;pgs&gt;&lt;pg rows="30" cols="1" nrr="1417" nrc="49"&gt;&lt;pg /&gt;&lt;bls&gt;&lt;bl sr="1" sc="1" rfetch="30" cfetch="1" posid="1" darows="0" dacols="1"&gt;&lt;excel&gt;&lt;epo ews="Dat_01" ece="C127" enr="MSTR.Demanda_diaria"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</si>
  <si>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01/04/2020 21:06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</si>
  <si>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ut="05/11/2020 11:20:27" si="2.0000000147847773bd9dc816437d10bc05c34d25f931556595aa55474942758d62abf5245395e67e0be01f5f3b543e841b6bb9883bea4ffd1fb821f82d61ef0c914c411e19ca984d4cd499f02cf9b8f774bf5189e9653d4a7635276e718618e4e587b72269ae7645efbe721da0c6db9d5c6eed8fe79456a552f705aea190161009df.3082.0.1.Europe/Madrid.upriv*_1*_pidn2*_22*_session*-lat*_1.0000000133b886c028264fd6431330c3f383ad42bc6025e021fb7bd02288b8da7ba1b098ed78721cb95426993626bd262729e5582057c31c.00000001990b04aa94412339bae6f2e64c2abf07bc6025e05d2988fd9314d9d464958e93148900d27ccb83f7b21d50f93046fff50b6967da.0.1.1.BDEbi.D066E1C611E6257C10D00080EF253B44.0-3082.1.1_-0.1.0_-3082.1.1_5.5.0.*0.0000000111882d994fac5a298913ab840e51718fc911585a21ad277a94cc71609b4b0f848b48904a.0.10*.25*.15*.214.23.10*.4*.0400*.0074J.e.000000016698b3742c00d0329f616413a319bfdec911585a635a9a24208985f652ea76301513cc6f.0" msgID="6979DE0411EA9379A7030080EF357AAC"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nrr="46" nrc="92"&gt;&lt;pg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</si>
  <si>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ut="05/11/2020 11:20:40" si="2.0000000147847773bd9dc816437d10bc05c34d25f931556595aa55474942758d62abf5245395e67e0be01f5f3b543e841b6bb9883bea4ffd1fb821f82d61ef0c914c411e19ca984d4cd499f02cf9b8f774bf5189e9653d4a7635276e718618e4e587b72269ae7645efbe721da0c6db9d5c6eed8fe79456a552f705aea190161009df.3082.0.1.Europe/Madrid.upriv*_1*_pidn2*_22*_session*-lat*_1.0000000133b886c028264fd6431330c3f383ad42bc6025e021fb7bd02288b8da7ba1b098ed78721cb95426993626bd262729e5582057c31c.00000001990b04aa94412339bae6f2e64c2abf07bc6025e05d2988fd9314d9d464958e93148900d27ccb83f7b21d50f93046fff50b6967da.0.1.1.BDEbi.D066E1C611E6257C10D00080EF253B44.0-3082.1.1_-0.1.0_-3082.1.1_5.5.0.*0.0000000111882d994fac5a298913ab840e51718fc911585a21ad277a94cc71609b4b0f848b48904a.0.10*.25*.15*.214.23.10*.4*.0400*.0074J.e.000000016698b3742c00d0329f616413a319bfdec911585a635a9a24208985f652ea76301513cc6f.0" msgID="71173A5911EA9379A7030080EF55BAAD"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nrr="138" nrc="192"&gt;&lt;pg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</si>
  <si>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ut="05/11/2020 11:21:30" si="2.0000000147847773bd9dc816437d10bc05c34d25f931556595aa55474942758d62abf5245395e67e0be01f5f3b543e841b6bb9883bea4ffd1fb821f82d61ef0c914c411e19ca984d4cd499f02cf9b8f774bf5189e9653d4a7635276e718618e4e587b72269ae7645efbe721da0c6db9d5c6eed8fe79456a552f705aea190161009df.3082.0.1.Europe/Madrid.upriv*_1*_pidn2*_22*_session*-lat*_1.0000000133b886c028264fd6431330c3f383ad42bc6025e021fb7bd02288b8da7ba1b098ed78721cb95426993626bd262729e5582057c31c.00000001990b04aa94412339bae6f2e64c2abf07bc6025e05d2988fd9314d9d464958e93148900d27ccb83f7b21d50f93046fff50b6967da.0.1.1.BDEbi.D066E1C611E6257C10D00080EF253B44.0-3082.1.1_-0.1.0_-3082.1.1_5.5.0.*0.0000000111882d994fac5a298913ab840e51718fc911585a21ad277a94cc71609b4b0f848b48904a.0.10*.25*.15*.214.23.10*.4*.0400*.0074J.e.000000016698b3742c00d0329f616413a319bfdec911585a635a9a24208985f652ea76301513cc6f.0" msgID="8E9DABAC11EA9379A7030080EFF5FBAE"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nrr="46" nrc="184"&gt;&lt;pg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</si>
  <si>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8f2c769cde404d9f8d4c79779fc99faf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</si>
  <si>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ut="05/11/2020 11:22:52" si="2.000000012bc36de4b9d64ca1d408984564f87bfcaa6374ff9d8cc3af1c08e62fd497b4cacf1076a431d61a2507e713bc1314e9e1156c3c4d6b712d1b6db9c37a15dda2747f5c944afab961b799ff0d351a84e421617f15c7f96f1da25f09f414c605f937799411538b03a1b42a1e2dc6e5b7d68e4d9f48019b2613407d9704328769.3082.0.1.Europe/Madrid.upriv*_1*_pidn2*_58*_session*-lat*_1.00000001f543115fe86e728ed6fab172ecfe2bf5bc6025e09565b001f53ee6da3dcaf7a0f36706c6e5c097837035b561c316b043af4877f0.00000001c9b36ab2d27779ce957a3aa41ea5847fbc6025e05c83be663a8ccea523af5c5ad829d35f5cff32f6698e2acf622dda48449492ee.0.1.1.BDEbi.D066E1C611E6257C10D00080EF253B44.0-3082.1.1_-0.1.0_-3082.1.1_5.5.0.*0.000000011a50d5af26e6c2a39f3af9a0d248b3d3c911585afce35dffe9f983f3d02db50048ca21aa.0.10*.25*.15*.214.23.10*.4*.0400*.0074J.e.00000001451bdb7296aee051c5d4bb5089da6454c911585ac97d35b81141b0302c4b16f6d6761c96.0" msgID="B042995C11EA9379A7030080EFA559AB"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nrr="292" nrc="192"&gt;&lt;pg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</si>
</sst>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2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5" fontId="25" fillId="4" borderId="6">
      <alignment horizontal="right" vertical="center"/>
    </xf>
    <xf numFmtId="175" fontId="23" fillId="5" borderId="6">
      <alignment horizontal="right" vertical="center"/>
    </xf>
    <xf numFmtId="0" fontId="1" fillId="0" borderId="0"/>
    <xf numFmtId="164" fontId="25" fillId="4" borderId="6">
      <alignment horizontal="right" vertical="center"/>
    </xf>
    <xf numFmtId="164" fontId="39" fillId="10" borderId="6">
      <alignment vertical="center" wrapText="1"/>
    </xf>
    <xf numFmtId="164" fontId="39" fillId="10" borderId="6">
      <alignment horizontal="center" wrapText="1"/>
    </xf>
    <xf numFmtId="164" fontId="40" fillId="4" borderId="6">
      <alignment horizontal="left" vertical="center" wrapText="1"/>
    </xf>
    <xf numFmtId="10" fontId="41" fillId="4" borderId="6">
      <alignment horizontal="right" vertical="center"/>
    </xf>
  </cellStyleXfs>
  <cellXfs count="145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3" borderId="4" xfId="6" applyFont="1" applyFill="1" applyBorder="1" applyAlignment="1" applyProtection="1">
      <alignment horizontal="left"/>
    </xf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64" fontId="0" fillId="0" borderId="0" xfId="0" applyAlignment="1"/>
    <xf numFmtId="171" fontId="32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1" fillId="3" borderId="0" xfId="5" applyNumberFormat="1" applyFont="1" applyFill="1" applyAlignment="1">
      <alignment horizontal="left"/>
    </xf>
    <xf numFmtId="3" fontId="31" fillId="3" borderId="0" xfId="5" applyNumberFormat="1" applyFont="1" applyFill="1"/>
    <xf numFmtId="1" fontId="31" fillId="3" borderId="0" xfId="5" applyNumberFormat="1" applyFont="1" applyFill="1"/>
    <xf numFmtId="164" fontId="31" fillId="3" borderId="0" xfId="5" applyNumberFormat="1" applyFont="1" applyFill="1" applyAlignment="1">
      <alignment horizontal="left"/>
    </xf>
    <xf numFmtId="164" fontId="31" fillId="3" borderId="5" xfId="5" applyNumberFormat="1" applyFont="1" applyFill="1" applyBorder="1" applyAlignment="1">
      <alignment horizontal="left"/>
    </xf>
    <xf numFmtId="3" fontId="31" fillId="3" borderId="3" xfId="5" applyNumberFormat="1" applyFont="1" applyFill="1" applyBorder="1"/>
    <xf numFmtId="1" fontId="31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2" fillId="8" borderId="12" xfId="0" applyFont="1" applyFill="1" applyBorder="1" applyAlignment="1">
      <alignment horizontal="center" vertical="center"/>
    </xf>
    <xf numFmtId="164" fontId="32" fillId="8" borderId="15" xfId="0" applyFont="1" applyFill="1" applyBorder="1" applyAlignment="1">
      <alignment horizontal="center" vertical="center"/>
    </xf>
    <xf numFmtId="164" fontId="32" fillId="8" borderId="17" xfId="0" applyFont="1" applyFill="1" applyBorder="1" applyAlignment="1">
      <alignment horizontal="center" vertical="center"/>
    </xf>
    <xf numFmtId="174" fontId="32" fillId="8" borderId="13" xfId="0" applyNumberFormat="1" applyFont="1" applyFill="1" applyBorder="1" applyAlignment="1">
      <alignment horizontal="left"/>
    </xf>
    <xf numFmtId="164" fontId="32" fillId="8" borderId="14" xfId="0" applyFont="1" applyFill="1" applyBorder="1"/>
    <xf numFmtId="174" fontId="32" fillId="8" borderId="0" xfId="0" applyNumberFormat="1" applyFont="1" applyFill="1" applyBorder="1" applyAlignment="1">
      <alignment horizontal="left"/>
    </xf>
    <xf numFmtId="164" fontId="32" fillId="8" borderId="16" xfId="0" applyFont="1" applyFill="1" applyBorder="1"/>
    <xf numFmtId="174" fontId="32" fillId="8" borderId="18" xfId="0" applyNumberFormat="1" applyFont="1" applyFill="1" applyBorder="1" applyAlignment="1">
      <alignment horizontal="left"/>
    </xf>
    <xf numFmtId="164" fontId="32" fillId="8" borderId="19" xfId="0" applyFont="1" applyFill="1" applyBorder="1"/>
    <xf numFmtId="175" fontId="25" fillId="4" borderId="6" xfId="24" applyAlignment="1">
      <alignment horizontal="right" vertical="center"/>
    </xf>
    <xf numFmtId="175" fontId="23" fillId="5" borderId="6" xfId="25" applyAlignment="1">
      <alignment horizontal="right" vertical="center"/>
    </xf>
    <xf numFmtId="164" fontId="33" fillId="0" borderId="0" xfId="0" applyFont="1"/>
    <xf numFmtId="164" fontId="29" fillId="9" borderId="0" xfId="0" applyFont="1" applyFill="1"/>
    <xf numFmtId="164" fontId="34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5" fillId="0" borderId="0" xfId="26" applyFont="1"/>
    <xf numFmtId="0" fontId="17" fillId="0" borderId="0" xfId="26" applyFont="1" applyFill="1" applyBorder="1" applyAlignment="1" applyProtection="1"/>
    <xf numFmtId="0" fontId="1" fillId="0" borderId="0" xfId="26"/>
    <xf numFmtId="1" fontId="35" fillId="0" borderId="0" xfId="26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6" applyNumberFormat="1"/>
    <xf numFmtId="14" fontId="36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6" applyNumberFormat="1"/>
    <xf numFmtId="176" fontId="37" fillId="0" borderId="0" xfId="0" applyNumberFormat="1" applyFont="1"/>
    <xf numFmtId="170" fontId="38" fillId="0" borderId="0" xfId="26" applyNumberFormat="1" applyFont="1"/>
    <xf numFmtId="164" fontId="25" fillId="4" borderId="6" xfId="27" quotePrefix="1" applyAlignment="1">
      <alignment horizontal="right" vertical="center"/>
    </xf>
    <xf numFmtId="164" fontId="39" fillId="10" borderId="6" xfId="28" applyAlignment="1">
      <alignment vertical="center"/>
    </xf>
    <xf numFmtId="164" fontId="39" fillId="10" borderId="6" xfId="29" applyAlignment="1">
      <alignment horizontal="center"/>
    </xf>
    <xf numFmtId="164" fontId="40" fillId="4" borderId="6" xfId="30" quotePrefix="1" applyAlignment="1">
      <alignment horizontal="left" vertical="center"/>
    </xf>
    <xf numFmtId="0" fontId="2" fillId="0" borderId="0" xfId="8" applyAlignment="1">
      <alignment horizontal="right"/>
    </xf>
    <xf numFmtId="176" fontId="29" fillId="0" borderId="0" xfId="0" applyNumberFormat="1" applyFont="1"/>
    <xf numFmtId="177" fontId="29" fillId="0" borderId="0" xfId="0" applyNumberFormat="1" applyFont="1"/>
    <xf numFmtId="10" fontId="41" fillId="4" borderId="6" xfId="31" applyAlignment="1">
      <alignment horizontal="right" vertical="center"/>
    </xf>
    <xf numFmtId="164" fontId="25" fillId="4" borderId="6" xfId="27" applyAlignment="1">
      <alignment horizontal="right" vertical="center"/>
    </xf>
    <xf numFmtId="0" fontId="1" fillId="0" borderId="0" xfId="26" applyFill="1"/>
    <xf numFmtId="1" fontId="1" fillId="0" borderId="0" xfId="26" applyNumberFormat="1" applyFont="1" applyFill="1"/>
    <xf numFmtId="164" fontId="24" fillId="6" borderId="6" xfId="20" quotePrefix="1" applyAlignment="1">
      <alignment horizontal="center"/>
    </xf>
    <xf numFmtId="164" fontId="39" fillId="10" borderId="6" xfId="29" quotePrefix="1" applyAlignment="1">
      <alignment horizontal="center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39" fillId="10" borderId="6" xfId="29" quotePrefix="1" applyAlignment="1">
      <alignment horizontal="center"/>
    </xf>
  </cellXfs>
  <cellStyles count="32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-9.2399999999999999E-3</c:v>
                </c:pt>
                <c:pt idx="1">
                  <c:v>6.8300000000000001E-3</c:v>
                </c:pt>
                <c:pt idx="2">
                  <c:v>-8.43E-3</c:v>
                </c:pt>
                <c:pt idx="3">
                  <c:v>2.333E-2</c:v>
                </c:pt>
                <c:pt idx="4">
                  <c:v>3.2680000000000001E-2</c:v>
                </c:pt>
                <c:pt idx="5">
                  <c:v>1.4789999999999999E-2</c:v>
                </c:pt>
                <c:pt idx="6">
                  <c:v>1.1350000000000001E-2</c:v>
                </c:pt>
                <c:pt idx="7">
                  <c:v>-4.4000000000000002E-4</c:v>
                </c:pt>
                <c:pt idx="8">
                  <c:v>-2.3800000000000002E-3</c:v>
                </c:pt>
                <c:pt idx="9">
                  <c:v>-1.1639999999999999E-2</c:v>
                </c:pt>
                <c:pt idx="10">
                  <c:v>-1.67E-3</c:v>
                </c:pt>
                <c:pt idx="11">
                  <c:v>3.7699999999999999E-3</c:v>
                </c:pt>
                <c:pt idx="12">
                  <c:v>-1.0000000000000001E-5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-7.3999999999999999E-4</c:v>
                </c:pt>
                <c:pt idx="1">
                  <c:v>9.0299999999999998E-3</c:v>
                </c:pt>
                <c:pt idx="2">
                  <c:v>1.583E-2</c:v>
                </c:pt>
                <c:pt idx="3">
                  <c:v>2.9399999999999999E-2</c:v>
                </c:pt>
                <c:pt idx="4">
                  <c:v>1.0370000000000001E-2</c:v>
                </c:pt>
                <c:pt idx="5">
                  <c:v>-4.96E-3</c:v>
                </c:pt>
                <c:pt idx="6">
                  <c:v>1.3500000000000001E-3</c:v>
                </c:pt>
                <c:pt idx="7">
                  <c:v>9.2700000000000005E-3</c:v>
                </c:pt>
                <c:pt idx="8">
                  <c:v>3.5999999999999999E-3</c:v>
                </c:pt>
                <c:pt idx="9">
                  <c:v>-1.2899999999999999E-3</c:v>
                </c:pt>
                <c:pt idx="10">
                  <c:v>-1.427E-2</c:v>
                </c:pt>
                <c:pt idx="11">
                  <c:v>1.324E-2</c:v>
                </c:pt>
                <c:pt idx="12">
                  <c:v>-4.6499999999999996E-3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-1.069E-2</c:v>
                </c:pt>
                <c:pt idx="1">
                  <c:v>-2.5049999999999999E-2</c:v>
                </c:pt>
                <c:pt idx="2">
                  <c:v>-2.5479999999999999E-2</c:v>
                </c:pt>
                <c:pt idx="3">
                  <c:v>-2.938E-2</c:v>
                </c:pt>
                <c:pt idx="4">
                  <c:v>-7.9880000000000007E-2</c:v>
                </c:pt>
                <c:pt idx="5">
                  <c:v>-4.8919999999999998E-2</c:v>
                </c:pt>
                <c:pt idx="6">
                  <c:v>-1.9439999999999999E-2</c:v>
                </c:pt>
                <c:pt idx="7">
                  <c:v>-1.32E-2</c:v>
                </c:pt>
                <c:pt idx="8">
                  <c:v>-1.423E-2</c:v>
                </c:pt>
                <c:pt idx="9">
                  <c:v>-1.83E-2</c:v>
                </c:pt>
                <c:pt idx="10">
                  <c:v>-6.4999999999999997E-4</c:v>
                </c:pt>
                <c:pt idx="11">
                  <c:v>-6.4350000000000004E-2</c:v>
                </c:pt>
                <c:pt idx="12">
                  <c:v>-0.17016000000000001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-2.0670000000000001E-2</c:v>
                </c:pt>
                <c:pt idx="1">
                  <c:v>-9.1900000000000003E-3</c:v>
                </c:pt>
                <c:pt idx="2">
                  <c:v>-1.8079999999999999E-2</c:v>
                </c:pt>
                <c:pt idx="3">
                  <c:v>2.3349999999999999E-2</c:v>
                </c:pt>
                <c:pt idx="4">
                  <c:v>-3.6830000000000002E-2</c:v>
                </c:pt>
                <c:pt idx="5">
                  <c:v>-3.909E-2</c:v>
                </c:pt>
                <c:pt idx="6">
                  <c:v>-6.7400000000000003E-3</c:v>
                </c:pt>
                <c:pt idx="7">
                  <c:v>-4.3699999999999998E-3</c:v>
                </c:pt>
                <c:pt idx="8">
                  <c:v>-1.3010000000000001E-2</c:v>
                </c:pt>
                <c:pt idx="9">
                  <c:v>-3.1230000000000001E-2</c:v>
                </c:pt>
                <c:pt idx="10">
                  <c:v>-1.6590000000000001E-2</c:v>
                </c:pt>
                <c:pt idx="11">
                  <c:v>-4.734E-2</c:v>
                </c:pt>
                <c:pt idx="12">
                  <c:v>-0.17482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1"/>
          <c:min val="-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2000-2019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0"/>
                <c:pt idx="0">
                  <c:v>17.901368421099999</c:v>
                </c:pt>
                <c:pt idx="1">
                  <c:v>17.7278947368</c:v>
                </c:pt>
                <c:pt idx="2">
                  <c:v>17.324368421100001</c:v>
                </c:pt>
                <c:pt idx="3">
                  <c:v>17.404</c:v>
                </c:pt>
                <c:pt idx="4">
                  <c:v>17.502105263200001</c:v>
                </c:pt>
                <c:pt idx="5">
                  <c:v>18.018684210499998</c:v>
                </c:pt>
                <c:pt idx="6">
                  <c:v>17.434105263199999</c:v>
                </c:pt>
                <c:pt idx="7">
                  <c:v>17.7393684211</c:v>
                </c:pt>
                <c:pt idx="8">
                  <c:v>17.7743684211</c:v>
                </c:pt>
                <c:pt idx="9">
                  <c:v>17.464473684200001</c:v>
                </c:pt>
                <c:pt idx="10">
                  <c:v>17.375789473699999</c:v>
                </c:pt>
                <c:pt idx="11">
                  <c:v>17.585315789500001</c:v>
                </c:pt>
                <c:pt idx="12">
                  <c:v>18.763315789499998</c:v>
                </c:pt>
                <c:pt idx="13">
                  <c:v>19.0459473684</c:v>
                </c:pt>
                <c:pt idx="14">
                  <c:v>18.242631578899999</c:v>
                </c:pt>
                <c:pt idx="15">
                  <c:v>18.735894736799999</c:v>
                </c:pt>
                <c:pt idx="16">
                  <c:v>19.729105263200001</c:v>
                </c:pt>
                <c:pt idx="17">
                  <c:v>19.274526315799999</c:v>
                </c:pt>
                <c:pt idx="18">
                  <c:v>18.911157894700001</c:v>
                </c:pt>
                <c:pt idx="19">
                  <c:v>19.269368421100001</c:v>
                </c:pt>
                <c:pt idx="20">
                  <c:v>19.837842105299998</c:v>
                </c:pt>
                <c:pt idx="21">
                  <c:v>19.694052631600002</c:v>
                </c:pt>
                <c:pt idx="22">
                  <c:v>20.698631578899999</c:v>
                </c:pt>
                <c:pt idx="23">
                  <c:v>21.187894736800001</c:v>
                </c:pt>
                <c:pt idx="24">
                  <c:v>20.9322105263</c:v>
                </c:pt>
                <c:pt idx="25">
                  <c:v>20.649947368399999</c:v>
                </c:pt>
                <c:pt idx="26">
                  <c:v>20.218105263199998</c:v>
                </c:pt>
                <c:pt idx="27">
                  <c:v>19.4513684211</c:v>
                </c:pt>
                <c:pt idx="28">
                  <c:v>19.451421052600001</c:v>
                </c:pt>
                <c:pt idx="29">
                  <c:v>19.284052631600002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2000-2019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0"/>
                <c:pt idx="0">
                  <c:v>8.1329999999999991</c:v>
                </c:pt>
                <c:pt idx="1">
                  <c:v>8.5202631579000006</c:v>
                </c:pt>
                <c:pt idx="2">
                  <c:v>8.1352105262999999</c:v>
                </c:pt>
                <c:pt idx="3">
                  <c:v>8.1206315788999994</c:v>
                </c:pt>
                <c:pt idx="4">
                  <c:v>7.8584736841999998</c:v>
                </c:pt>
                <c:pt idx="5">
                  <c:v>7.9950000000000001</c:v>
                </c:pt>
                <c:pt idx="6">
                  <c:v>8.2615263157999994</c:v>
                </c:pt>
                <c:pt idx="7">
                  <c:v>8.2200526315999998</c:v>
                </c:pt>
                <c:pt idx="8">
                  <c:v>8.0782631579000004</c:v>
                </c:pt>
                <c:pt idx="9">
                  <c:v>8.4977368421000001</c:v>
                </c:pt>
                <c:pt idx="10">
                  <c:v>8.1984736841999997</c:v>
                </c:pt>
                <c:pt idx="11">
                  <c:v>8.2741578947000001</c:v>
                </c:pt>
                <c:pt idx="12">
                  <c:v>8.3616842105</c:v>
                </c:pt>
                <c:pt idx="13">
                  <c:v>9.0393157894999998</c:v>
                </c:pt>
                <c:pt idx="14">
                  <c:v>9.2523157895000008</c:v>
                </c:pt>
                <c:pt idx="15">
                  <c:v>9.1940000000000008</c:v>
                </c:pt>
                <c:pt idx="16">
                  <c:v>9.3353157894999992</c:v>
                </c:pt>
                <c:pt idx="17">
                  <c:v>9.8023684211000006</c:v>
                </c:pt>
                <c:pt idx="18">
                  <c:v>9.7524210526000008</c:v>
                </c:pt>
                <c:pt idx="19">
                  <c:v>9.6659473683999995</c:v>
                </c:pt>
                <c:pt idx="20">
                  <c:v>9.5238421053</c:v>
                </c:pt>
                <c:pt idx="21">
                  <c:v>10.0747368421</c:v>
                </c:pt>
                <c:pt idx="22">
                  <c:v>10.012526315800001</c:v>
                </c:pt>
                <c:pt idx="23">
                  <c:v>10.2466842105</c:v>
                </c:pt>
                <c:pt idx="24">
                  <c:v>10.604421052599999</c:v>
                </c:pt>
                <c:pt idx="25">
                  <c:v>10.415736842099999</c:v>
                </c:pt>
                <c:pt idx="26">
                  <c:v>10.0582105263</c:v>
                </c:pt>
                <c:pt idx="27">
                  <c:v>10.0269473684</c:v>
                </c:pt>
                <c:pt idx="28">
                  <c:v>9.6922105263000002</c:v>
                </c:pt>
                <c:pt idx="29">
                  <c:v>9.9297894736999996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2020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0"/>
                <c:pt idx="0">
                  <c:v>15.095000000000001</c:v>
                </c:pt>
                <c:pt idx="1">
                  <c:v>15.175000000000001</c:v>
                </c:pt>
                <c:pt idx="2">
                  <c:v>17.581</c:v>
                </c:pt>
                <c:pt idx="3">
                  <c:v>19.268000000000001</c:v>
                </c:pt>
                <c:pt idx="4">
                  <c:v>19.082999999999998</c:v>
                </c:pt>
                <c:pt idx="5">
                  <c:v>17.850000000000001</c:v>
                </c:pt>
                <c:pt idx="6">
                  <c:v>19.309000000000001</c:v>
                </c:pt>
                <c:pt idx="7">
                  <c:v>20.382000000000001</c:v>
                </c:pt>
                <c:pt idx="8">
                  <c:v>19.260000000000002</c:v>
                </c:pt>
                <c:pt idx="9">
                  <c:v>19.024999999999999</c:v>
                </c:pt>
                <c:pt idx="10">
                  <c:v>19.181000000000001</c:v>
                </c:pt>
                <c:pt idx="11">
                  <c:v>19.687999999999999</c:v>
                </c:pt>
                <c:pt idx="12">
                  <c:v>18.114000000000001</c:v>
                </c:pt>
                <c:pt idx="13">
                  <c:v>19.481999999999999</c:v>
                </c:pt>
                <c:pt idx="14">
                  <c:v>18.056000000000001</c:v>
                </c:pt>
                <c:pt idx="15">
                  <c:v>19.544</c:v>
                </c:pt>
                <c:pt idx="16">
                  <c:v>19.687999999999999</c:v>
                </c:pt>
                <c:pt idx="17">
                  <c:v>20.359000000000002</c:v>
                </c:pt>
                <c:pt idx="18">
                  <c:v>18.652999999999999</c:v>
                </c:pt>
                <c:pt idx="19">
                  <c:v>19.364999999999998</c:v>
                </c:pt>
                <c:pt idx="20">
                  <c:v>16.087</c:v>
                </c:pt>
                <c:pt idx="21">
                  <c:v>18.760999999999999</c:v>
                </c:pt>
                <c:pt idx="22">
                  <c:v>21.106000000000002</c:v>
                </c:pt>
                <c:pt idx="23">
                  <c:v>21.497</c:v>
                </c:pt>
                <c:pt idx="24">
                  <c:v>20.454000000000001</c:v>
                </c:pt>
                <c:pt idx="25">
                  <c:v>20.161999999999999</c:v>
                </c:pt>
                <c:pt idx="26">
                  <c:v>20.074999999999999</c:v>
                </c:pt>
                <c:pt idx="27">
                  <c:v>19.526</c:v>
                </c:pt>
                <c:pt idx="28">
                  <c:v>20.771999999999998</c:v>
                </c:pt>
                <c:pt idx="29">
                  <c:v>20.466999999999999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2020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0"/>
                <c:pt idx="0">
                  <c:v>11.54</c:v>
                </c:pt>
                <c:pt idx="1">
                  <c:v>11.265000000000001</c:v>
                </c:pt>
                <c:pt idx="2">
                  <c:v>11.901999999999999</c:v>
                </c:pt>
                <c:pt idx="3">
                  <c:v>13.004</c:v>
                </c:pt>
                <c:pt idx="4">
                  <c:v>14.348000000000001</c:v>
                </c:pt>
                <c:pt idx="5">
                  <c:v>14.222</c:v>
                </c:pt>
                <c:pt idx="6">
                  <c:v>15.244</c:v>
                </c:pt>
                <c:pt idx="7">
                  <c:v>15.608000000000001</c:v>
                </c:pt>
                <c:pt idx="8">
                  <c:v>15.125</c:v>
                </c:pt>
                <c:pt idx="9">
                  <c:v>15.22</c:v>
                </c:pt>
                <c:pt idx="10">
                  <c:v>15.305</c:v>
                </c:pt>
                <c:pt idx="11">
                  <c:v>15.316000000000001</c:v>
                </c:pt>
                <c:pt idx="12">
                  <c:v>14.25</c:v>
                </c:pt>
                <c:pt idx="13">
                  <c:v>15.28</c:v>
                </c:pt>
                <c:pt idx="14">
                  <c:v>14.589</c:v>
                </c:pt>
                <c:pt idx="15">
                  <c:v>15.718</c:v>
                </c:pt>
                <c:pt idx="16">
                  <c:v>15.954000000000001</c:v>
                </c:pt>
                <c:pt idx="17">
                  <c:v>16.122</c:v>
                </c:pt>
                <c:pt idx="18">
                  <c:v>15.486000000000001</c:v>
                </c:pt>
                <c:pt idx="19">
                  <c:v>15.099</c:v>
                </c:pt>
                <c:pt idx="20">
                  <c:v>13.407999999999999</c:v>
                </c:pt>
                <c:pt idx="21">
                  <c:v>14.962</c:v>
                </c:pt>
                <c:pt idx="22">
                  <c:v>16.138000000000002</c:v>
                </c:pt>
                <c:pt idx="23">
                  <c:v>16.71</c:v>
                </c:pt>
                <c:pt idx="24">
                  <c:v>16.13</c:v>
                </c:pt>
                <c:pt idx="25">
                  <c:v>15.997999999999999</c:v>
                </c:pt>
                <c:pt idx="26">
                  <c:v>15.798</c:v>
                </c:pt>
                <c:pt idx="27">
                  <c:v>14.941000000000001</c:v>
                </c:pt>
                <c:pt idx="28">
                  <c:v>15.266</c:v>
                </c:pt>
                <c:pt idx="29">
                  <c:v>15.943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2020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0"/>
                <c:pt idx="0">
                  <c:v>7.9850000000000003</c:v>
                </c:pt>
                <c:pt idx="1">
                  <c:v>7.3550000000000004</c:v>
                </c:pt>
                <c:pt idx="2">
                  <c:v>6.2229999999999999</c:v>
                </c:pt>
                <c:pt idx="3">
                  <c:v>6.7389999999999999</c:v>
                </c:pt>
                <c:pt idx="4">
                  <c:v>9.6140000000000008</c:v>
                </c:pt>
                <c:pt idx="5">
                  <c:v>10.593999999999999</c:v>
                </c:pt>
                <c:pt idx="6">
                  <c:v>11.178000000000001</c:v>
                </c:pt>
                <c:pt idx="7">
                  <c:v>10.835000000000001</c:v>
                </c:pt>
                <c:pt idx="8">
                  <c:v>10.989000000000001</c:v>
                </c:pt>
                <c:pt idx="9">
                  <c:v>11.414999999999999</c:v>
                </c:pt>
                <c:pt idx="10">
                  <c:v>11.43</c:v>
                </c:pt>
                <c:pt idx="11">
                  <c:v>10.945</c:v>
                </c:pt>
                <c:pt idx="12">
                  <c:v>10.385999999999999</c:v>
                </c:pt>
                <c:pt idx="13">
                  <c:v>11.077</c:v>
                </c:pt>
                <c:pt idx="14">
                  <c:v>11.122</c:v>
                </c:pt>
                <c:pt idx="15">
                  <c:v>11.891</c:v>
                </c:pt>
                <c:pt idx="16">
                  <c:v>12.221</c:v>
                </c:pt>
                <c:pt idx="17">
                  <c:v>11.885</c:v>
                </c:pt>
                <c:pt idx="18">
                  <c:v>12.32</c:v>
                </c:pt>
                <c:pt idx="19">
                  <c:v>10.832000000000001</c:v>
                </c:pt>
                <c:pt idx="20">
                  <c:v>10.73</c:v>
                </c:pt>
                <c:pt idx="21">
                  <c:v>11.163</c:v>
                </c:pt>
                <c:pt idx="22">
                  <c:v>11.169</c:v>
                </c:pt>
                <c:pt idx="23">
                  <c:v>11.923999999999999</c:v>
                </c:pt>
                <c:pt idx="24">
                  <c:v>11.807</c:v>
                </c:pt>
                <c:pt idx="25">
                  <c:v>11.833</c:v>
                </c:pt>
                <c:pt idx="26">
                  <c:v>11.52</c:v>
                </c:pt>
                <c:pt idx="27">
                  <c:v>10.356999999999999</c:v>
                </c:pt>
                <c:pt idx="28">
                  <c:v>9.7609999999999992</c:v>
                </c:pt>
                <c:pt idx="29">
                  <c:v>11.419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2019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0"/>
                <c:pt idx="0">
                  <c:v>13.72</c:v>
                </c:pt>
                <c:pt idx="1">
                  <c:v>13.472</c:v>
                </c:pt>
                <c:pt idx="2">
                  <c:v>11.613</c:v>
                </c:pt>
                <c:pt idx="3">
                  <c:v>10.294</c:v>
                </c:pt>
                <c:pt idx="4">
                  <c:v>10.281000000000001</c:v>
                </c:pt>
                <c:pt idx="5">
                  <c:v>10.403</c:v>
                </c:pt>
                <c:pt idx="6">
                  <c:v>11.486000000000001</c:v>
                </c:pt>
                <c:pt idx="7">
                  <c:v>13.361000000000001</c:v>
                </c:pt>
                <c:pt idx="8">
                  <c:v>12.598000000000001</c:v>
                </c:pt>
                <c:pt idx="9">
                  <c:v>12.507</c:v>
                </c:pt>
                <c:pt idx="10">
                  <c:v>12.593999999999999</c:v>
                </c:pt>
                <c:pt idx="11">
                  <c:v>13.157</c:v>
                </c:pt>
                <c:pt idx="12">
                  <c:v>14.132999999999999</c:v>
                </c:pt>
                <c:pt idx="13">
                  <c:v>16.535</c:v>
                </c:pt>
                <c:pt idx="14">
                  <c:v>16.231000000000002</c:v>
                </c:pt>
                <c:pt idx="15">
                  <c:v>14.96</c:v>
                </c:pt>
                <c:pt idx="16">
                  <c:v>16.317</c:v>
                </c:pt>
                <c:pt idx="17">
                  <c:v>14.118</c:v>
                </c:pt>
                <c:pt idx="18">
                  <c:v>14.295999999999999</c:v>
                </c:pt>
                <c:pt idx="19">
                  <c:v>15.656000000000001</c:v>
                </c:pt>
                <c:pt idx="20">
                  <c:v>15.393000000000001</c:v>
                </c:pt>
                <c:pt idx="21">
                  <c:v>15.343</c:v>
                </c:pt>
                <c:pt idx="22">
                  <c:v>13.061999999999999</c:v>
                </c:pt>
                <c:pt idx="23">
                  <c:v>12.247999999999999</c:v>
                </c:pt>
                <c:pt idx="24">
                  <c:v>13.173</c:v>
                </c:pt>
                <c:pt idx="25">
                  <c:v>14.058999999999999</c:v>
                </c:pt>
                <c:pt idx="26">
                  <c:v>14.608000000000001</c:v>
                </c:pt>
                <c:pt idx="27">
                  <c:v>15.646000000000001</c:v>
                </c:pt>
                <c:pt idx="28">
                  <c:v>16.454000000000001</c:v>
                </c:pt>
                <c:pt idx="29">
                  <c:v>16.222999999999999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19925.867210815999</c:v>
                </c:pt>
                <c:pt idx="1">
                  <c:v>20083.650125371001</c:v>
                </c:pt>
                <c:pt idx="2">
                  <c:v>20336.407753128002</c:v>
                </c:pt>
                <c:pt idx="3">
                  <c:v>22180.933956064</c:v>
                </c:pt>
                <c:pt idx="4">
                  <c:v>21984.329555839999</c:v>
                </c:pt>
                <c:pt idx="5">
                  <c:v>20742.566139269999</c:v>
                </c:pt>
                <c:pt idx="6">
                  <c:v>20289.253281038</c:v>
                </c:pt>
                <c:pt idx="7">
                  <c:v>20902.808771653999</c:v>
                </c:pt>
                <c:pt idx="8">
                  <c:v>21174.476467412002</c:v>
                </c:pt>
                <c:pt idx="9">
                  <c:v>23296.649045549999</c:v>
                </c:pt>
                <c:pt idx="10">
                  <c:v>20154.629677354002</c:v>
                </c:pt>
                <c:pt idx="11">
                  <c:v>20726.895805251999</c:v>
                </c:pt>
                <c:pt idx="12">
                  <c:v>19514.052023056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19514.052023056</c:v>
                </c:pt>
                <c:pt idx="1">
                  <c:v>19899.136009188001</c:v>
                </c:pt>
                <c:pt idx="2">
                  <c:v>19968.665394706</c:v>
                </c:pt>
                <c:pt idx="3">
                  <c:v>22698.820081207999</c:v>
                </c:pt>
                <c:pt idx="4">
                  <c:v>21174.742845984001</c:v>
                </c:pt>
                <c:pt idx="5">
                  <c:v>19931.712896519999</c:v>
                </c:pt>
                <c:pt idx="6">
                  <c:v>20152.46441027</c:v>
                </c:pt>
                <c:pt idx="7">
                  <c:v>20811.521087469999</c:v>
                </c:pt>
                <c:pt idx="8">
                  <c:v>20899.098706050001</c:v>
                </c:pt>
                <c:pt idx="9">
                  <c:v>22569.105971982</c:v>
                </c:pt>
                <c:pt idx="10">
                  <c:v>19820.258692852</c:v>
                </c:pt>
                <c:pt idx="11">
                  <c:v>19745.584442333999</c:v>
                </c:pt>
                <c:pt idx="12">
                  <c:v>16102.534321576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DB-4560-83DF-BA547A88254B}"/>
                </c:ext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DB-4560-83DF-BA547A88254B}"/>
                </c:ext>
              </c:extLst>
            </c:dLbl>
            <c:dLbl>
              <c:idx val="4"/>
              <c:layout>
                <c:manualLayout>
                  <c:x val="-0.10731707317073183"/>
                  <c:y val="-3.98113388654696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2019 </c:v>
                </c:pt>
                <c:pt idx="3">
                  <c:v>2020 </c:v>
                </c:pt>
                <c:pt idx="4">
                  <c:v>abr-20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40021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DB-4560-83DF-BA547A88254B}"/>
                </c:ext>
              </c:extLst>
            </c:dLbl>
            <c:dLbl>
              <c:idx val="3"/>
              <c:layout>
                <c:manualLayout>
                  <c:x val="-0.11382113821138211"/>
                  <c:y val="-4.3431053203040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DB-4560-83DF-BA547A88254B}"/>
                </c:ext>
              </c:extLst>
            </c:dLbl>
            <c:dLbl>
              <c:idx val="4"/>
              <c:layout>
                <c:manualLayout>
                  <c:x val="-0.1105691056910569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2019 </c:v>
                </c:pt>
                <c:pt idx="3">
                  <c:v>2020 </c:v>
                </c:pt>
                <c:pt idx="4">
                  <c:v>abr-20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40455</c:v>
                </c:pt>
                <c:pt idx="3">
                  <c:v>40423</c:v>
                </c:pt>
                <c:pt idx="4">
                  <c:v>29026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0"/>
                <c:pt idx="0">
                  <c:v>566.75897852000003</c:v>
                </c:pt>
                <c:pt idx="1">
                  <c:v>565.871896064</c:v>
                </c:pt>
                <c:pt idx="2">
                  <c:v>551.84816271</c:v>
                </c:pt>
                <c:pt idx="3">
                  <c:v>511.31290576800001</c:v>
                </c:pt>
                <c:pt idx="4">
                  <c:v>488.50857228000001</c:v>
                </c:pt>
                <c:pt idx="5">
                  <c:v>536.46607423800003</c:v>
                </c:pt>
                <c:pt idx="6">
                  <c:v>535.61338499999999</c:v>
                </c:pt>
                <c:pt idx="7">
                  <c:v>523.44008151200001</c:v>
                </c:pt>
                <c:pt idx="8">
                  <c:v>499.67180296800001</c:v>
                </c:pt>
                <c:pt idx="9">
                  <c:v>480.96643799999998</c:v>
                </c:pt>
                <c:pt idx="10">
                  <c:v>488.04871608000002</c:v>
                </c:pt>
                <c:pt idx="11">
                  <c:v>471.45703631999999</c:v>
                </c:pt>
                <c:pt idx="12">
                  <c:v>506.7122885</c:v>
                </c:pt>
                <c:pt idx="13">
                  <c:v>551.83494717999997</c:v>
                </c:pt>
                <c:pt idx="14">
                  <c:v>571.08403920000001</c:v>
                </c:pt>
                <c:pt idx="15">
                  <c:v>571.16225375199997</c:v>
                </c:pt>
                <c:pt idx="16">
                  <c:v>565.55024788000003</c:v>
                </c:pt>
                <c:pt idx="17">
                  <c:v>520.87635421000004</c:v>
                </c:pt>
                <c:pt idx="18">
                  <c:v>488.94095781999999</c:v>
                </c:pt>
                <c:pt idx="19">
                  <c:v>552.29384078400005</c:v>
                </c:pt>
                <c:pt idx="20">
                  <c:v>576.967318944</c:v>
                </c:pt>
                <c:pt idx="21">
                  <c:v>575.73166260999994</c:v>
                </c:pt>
                <c:pt idx="22">
                  <c:v>566.89348324000002</c:v>
                </c:pt>
                <c:pt idx="23">
                  <c:v>562.050492738</c:v>
                </c:pt>
                <c:pt idx="24">
                  <c:v>524.38620295999999</c:v>
                </c:pt>
                <c:pt idx="25">
                  <c:v>491.99622299999999</c:v>
                </c:pt>
                <c:pt idx="26">
                  <c:v>558.33729150399995</c:v>
                </c:pt>
                <c:pt idx="27">
                  <c:v>569.41553192399999</c:v>
                </c:pt>
                <c:pt idx="28">
                  <c:v>567.73323836600002</c:v>
                </c:pt>
                <c:pt idx="29">
                  <c:v>560.60389750399997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0"/>
                <c:pt idx="0">
                  <c:v>28316.895</c:v>
                </c:pt>
                <c:pt idx="1">
                  <c:v>28212.707008000001</c:v>
                </c:pt>
                <c:pt idx="2">
                  <c:v>27158.001</c:v>
                </c:pt>
                <c:pt idx="3">
                  <c:v>25821.219504000001</c:v>
                </c:pt>
                <c:pt idx="4">
                  <c:v>25283.162400000001</c:v>
                </c:pt>
                <c:pt idx="5">
                  <c:v>26974.034</c:v>
                </c:pt>
                <c:pt idx="6">
                  <c:v>26424.067999999999</c:v>
                </c:pt>
                <c:pt idx="7">
                  <c:v>25709.207999999999</c:v>
                </c:pt>
                <c:pt idx="8">
                  <c:v>25070.383999999998</c:v>
                </c:pt>
                <c:pt idx="9">
                  <c:v>24285.21</c:v>
                </c:pt>
                <c:pt idx="10">
                  <c:v>24680.54</c:v>
                </c:pt>
                <c:pt idx="11">
                  <c:v>24139.867399999999</c:v>
                </c:pt>
                <c:pt idx="12">
                  <c:v>25746.921999999999</c:v>
                </c:pt>
                <c:pt idx="13">
                  <c:v>27174.998</c:v>
                </c:pt>
                <c:pt idx="14">
                  <c:v>28129.057479999999</c:v>
                </c:pt>
                <c:pt idx="15">
                  <c:v>27831.397008</c:v>
                </c:pt>
                <c:pt idx="16">
                  <c:v>27480.57704</c:v>
                </c:pt>
                <c:pt idx="17">
                  <c:v>25518.600999999999</c:v>
                </c:pt>
                <c:pt idx="18">
                  <c:v>24416.110189999999</c:v>
                </c:pt>
                <c:pt idx="19">
                  <c:v>27179.54924</c:v>
                </c:pt>
                <c:pt idx="20">
                  <c:v>28371.099399999999</c:v>
                </c:pt>
                <c:pt idx="21">
                  <c:v>27913.885310000001</c:v>
                </c:pt>
                <c:pt idx="22">
                  <c:v>27389.422399999999</c:v>
                </c:pt>
                <c:pt idx="23">
                  <c:v>26928.981</c:v>
                </c:pt>
                <c:pt idx="24">
                  <c:v>25536.058079999999</c:v>
                </c:pt>
                <c:pt idx="25">
                  <c:v>24775.073</c:v>
                </c:pt>
                <c:pt idx="26">
                  <c:v>27581.882000000001</c:v>
                </c:pt>
                <c:pt idx="27">
                  <c:v>27570.951400000002</c:v>
                </c:pt>
                <c:pt idx="28">
                  <c:v>27274.28642</c:v>
                </c:pt>
                <c:pt idx="29">
                  <c:v>27211.024000000001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0.60945</cdr:x>
      <cdr:y>0.22796</cdr:y>
    </cdr:from>
    <cdr:to>
      <cdr:x>0.77432</cdr:x>
      <cdr:y>0.30981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5731" y="664420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0.65676</cdr:x>
      <cdr:y>0.61988</cdr:y>
    </cdr:from>
    <cdr:to>
      <cdr:x>0.81081</cdr:x>
      <cdr:y>0.71069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9179" y="1806731"/>
          <a:ext cx="1085821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23 julio (13:25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22 enero (20:08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20 enero (20:22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0.19055</cdr:x>
      <cdr:y>0.18946</cdr:y>
    </cdr:from>
    <cdr:to>
      <cdr:x>0.6098</cdr:x>
      <cdr:y>0.23666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44149" y="554022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3B7F2BD7-216F-4CF7-9015-EAD654849CE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 abril (21:06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 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Abril 2020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202</v>
      </c>
    </row>
    <row r="2" spans="1:2">
      <c r="A2" t="s">
        <v>197</v>
      </c>
    </row>
    <row r="3" spans="1:2">
      <c r="A3" t="s">
        <v>192</v>
      </c>
    </row>
    <row r="4" spans="1:2">
      <c r="A4" t="s">
        <v>193</v>
      </c>
    </row>
    <row r="5" spans="1:2">
      <c r="A5" t="s">
        <v>196</v>
      </c>
    </row>
    <row r="6" spans="1:2">
      <c r="A6" t="s">
        <v>201</v>
      </c>
    </row>
    <row r="7" spans="1:2">
      <c r="A7" t="s">
        <v>195</v>
      </c>
    </row>
    <row r="8" spans="1:2">
      <c r="A8" t="s">
        <v>200</v>
      </c>
    </row>
    <row r="9" spans="1:2">
      <c r="A9" t="s">
        <v>160</v>
      </c>
    </row>
    <row r="10" spans="1:2">
      <c r="A10" t="s">
        <v>199</v>
      </c>
    </row>
    <row r="11" spans="1:2">
      <c r="A11" t="s">
        <v>161</v>
      </c>
    </row>
    <row r="12" spans="1:2">
      <c r="A12" t="s">
        <v>162</v>
      </c>
    </row>
    <row r="13" spans="1:2">
      <c r="A13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M16" sqref="M1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Abril 2020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Abril 2020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20/19</v>
      </c>
      <c r="H8" s="42" t="s">
        <v>3</v>
      </c>
      <c r="I8" s="45" t="str">
        <f>G8</f>
        <v>% 20/19</v>
      </c>
      <c r="J8" s="42" t="s">
        <v>3</v>
      </c>
      <c r="K8" s="45" t="str">
        <f>G8</f>
        <v>% 20/19</v>
      </c>
    </row>
    <row r="9" spans="3:12">
      <c r="C9" s="37"/>
      <c r="E9" s="30" t="s">
        <v>4</v>
      </c>
      <c r="F9" s="31">
        <f>VLOOKUP("Demanda transporte (b.c.)",Dat_01!A4:J29,2,FALSE)/1000</f>
        <v>16102.534321575999</v>
      </c>
      <c r="G9" s="47">
        <f>VLOOKUP("Demanda transporte (b.c.)",Dat_01!A4:J29,4,FALSE)*100</f>
        <v>-17.482364489999998</v>
      </c>
      <c r="H9" s="31">
        <f>VLOOKUP("Demanda transporte (b.c.)",Dat_01!A4:J29,5,FALSE)/1000</f>
        <v>78237.483428744003</v>
      </c>
      <c r="I9" s="47">
        <f>VLOOKUP("Demanda transporte (b.c.)",Dat_01!A4:J29,7,FALSE)*100</f>
        <v>-6.51762218</v>
      </c>
      <c r="J9" s="31">
        <f>VLOOKUP("Demanda transporte (b.c.)",Dat_01!A4:J29,8,FALSE)/1000</f>
        <v>243773.64486013999</v>
      </c>
      <c r="K9" s="47">
        <f>VLOOKUP("Demanda transporte (b.c.)",Dat_01!A4:J29,10,FALSE)*100</f>
        <v>-3.0284057099999999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-1E-3</v>
      </c>
      <c r="H12" s="43"/>
      <c r="I12" s="43">
        <f>Dat_01!H45*100</f>
        <v>-0.20899999999999999</v>
      </c>
      <c r="J12" s="43"/>
      <c r="K12" s="43">
        <f>Dat_01!L45*100</f>
        <v>0.60599999999999998</v>
      </c>
    </row>
    <row r="13" spans="3:12">
      <c r="E13" s="34" t="s">
        <v>26</v>
      </c>
      <c r="F13" s="33"/>
      <c r="G13" s="43">
        <f>Dat_01!E45*100</f>
        <v>-0.46499999999999997</v>
      </c>
      <c r="H13" s="43"/>
      <c r="I13" s="43">
        <f>Dat_01!I45*100</f>
        <v>-7.9000000000000001E-2</v>
      </c>
      <c r="J13" s="43"/>
      <c r="K13" s="43">
        <f>Dat_01!M45*100</f>
        <v>0.59799999999999998</v>
      </c>
    </row>
    <row r="14" spans="3:12">
      <c r="E14" s="35" t="s">
        <v>5</v>
      </c>
      <c r="F14" s="36"/>
      <c r="G14" s="44">
        <f>Dat_01!F45*100</f>
        <v>-17.016000000000002</v>
      </c>
      <c r="H14" s="44"/>
      <c r="I14" s="44">
        <f>Dat_01!J45*100</f>
        <v>-6.23</v>
      </c>
      <c r="J14" s="44"/>
      <c r="K14" s="44">
        <f>Dat_01!N45*100</f>
        <v>-4.2320000000000002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/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Abril 2020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119</v>
      </c>
      <c r="E7" s="9"/>
    </row>
    <row r="8" spans="3:11">
      <c r="C8" s="134"/>
      <c r="E8" s="9"/>
      <c r="I8" t="s">
        <v>87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H20" sqref="H2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Abril 2020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Abril 2020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topLeftCell="A4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Abril 2020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C7" sqref="C7:C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Abril 2020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>
      <selection activeCell="M12" sqref="M12"/>
    </sheetView>
  </sheetViews>
  <sheetFormatPr baseColWidth="10" defaultColWidth="11.42578125" defaultRowHeight="11.25" customHeight="1"/>
  <cols>
    <col min="1" max="1" width="2.7109375" style="95" customWidth="1"/>
    <col min="2" max="2" width="16.5703125" style="95" customWidth="1"/>
    <col min="3" max="5" width="11.42578125" style="95"/>
    <col min="6" max="7" width="22.7109375" style="95" customWidth="1"/>
    <col min="8" max="16384" width="11.42578125" style="95"/>
  </cols>
  <sheetData>
    <row r="1" spans="1:16" s="91" customFormat="1" ht="21" customHeight="1">
      <c r="D1" s="92"/>
      <c r="G1" s="18" t="s">
        <v>6</v>
      </c>
    </row>
    <row r="2" spans="1:16" s="91" customFormat="1" ht="15" customHeight="1">
      <c r="D2" s="92"/>
      <c r="G2" s="38" t="str">
        <f>Dat_01!A2</f>
        <v>Abril 2020</v>
      </c>
    </row>
    <row r="3" spans="1:16" s="91" customFormat="1" ht="20.25" customHeight="1">
      <c r="B3" s="29" t="s">
        <v>30</v>
      </c>
      <c r="D3" s="92"/>
    </row>
    <row r="5" spans="1:16" ht="11.25" customHeight="1">
      <c r="A5" s="9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abril</v>
      </c>
      <c r="B5" s="94" t="s">
        <v>88</v>
      </c>
    </row>
    <row r="6" spans="1:16" ht="15">
      <c r="A6" s="96">
        <f>YEAR(B7)-1</f>
        <v>2019</v>
      </c>
      <c r="B6" s="97"/>
      <c r="C6" s="97" t="s">
        <v>89</v>
      </c>
      <c r="D6" s="97" t="s">
        <v>90</v>
      </c>
      <c r="E6" s="97" t="s">
        <v>91</v>
      </c>
      <c r="F6" s="98" t="s">
        <v>92</v>
      </c>
      <c r="G6" s="98" t="s">
        <v>93</v>
      </c>
      <c r="H6" s="97" t="s">
        <v>94</v>
      </c>
    </row>
    <row r="7" spans="1:16" ht="11.25" customHeight="1">
      <c r="A7" s="93">
        <v>1</v>
      </c>
      <c r="B7" s="99" t="str">
        <f>Dat_01!A52</f>
        <v>01/04/2020</v>
      </c>
      <c r="C7" s="100">
        <f>Dat_01!B52</f>
        <v>15.095000000000001</v>
      </c>
      <c r="D7" s="100">
        <f>Dat_01!C52</f>
        <v>11.54</v>
      </c>
      <c r="E7" s="100">
        <f>Dat_01!D52</f>
        <v>7.9850000000000003</v>
      </c>
      <c r="F7" s="100">
        <f>Dat_01!H52</f>
        <v>8.1329999999999991</v>
      </c>
      <c r="G7" s="100">
        <f>Dat_01!G52</f>
        <v>17.901368421099999</v>
      </c>
      <c r="H7" s="100">
        <f>Dat_01!E52</f>
        <v>13.72</v>
      </c>
    </row>
    <row r="8" spans="1:16" ht="11.25" customHeight="1">
      <c r="A8" s="93">
        <v>2</v>
      </c>
      <c r="B8" s="99" t="str">
        <f>Dat_01!A53</f>
        <v>02/04/2020</v>
      </c>
      <c r="C8" s="100">
        <f>Dat_01!B53</f>
        <v>15.175000000000001</v>
      </c>
      <c r="D8" s="100">
        <f>Dat_01!C53</f>
        <v>11.265000000000001</v>
      </c>
      <c r="E8" s="100">
        <f>Dat_01!D53</f>
        <v>7.3550000000000004</v>
      </c>
      <c r="F8" s="100">
        <f>Dat_01!H53</f>
        <v>8.5202631579000006</v>
      </c>
      <c r="G8" s="100">
        <f>Dat_01!G53</f>
        <v>17.7278947368</v>
      </c>
      <c r="H8" s="100">
        <f>Dat_01!E53</f>
        <v>13.472</v>
      </c>
      <c r="J8" s="118"/>
      <c r="K8" s="118"/>
      <c r="L8" s="118"/>
      <c r="M8" s="118"/>
      <c r="N8" s="118"/>
      <c r="O8" s="118"/>
      <c r="P8" s="118"/>
    </row>
    <row r="9" spans="1:16" ht="11.25" customHeight="1">
      <c r="A9" s="93">
        <v>3</v>
      </c>
      <c r="B9" s="99" t="str">
        <f>Dat_01!A54</f>
        <v>03/04/2020</v>
      </c>
      <c r="C9" s="100">
        <f>Dat_01!B54</f>
        <v>17.581</v>
      </c>
      <c r="D9" s="100">
        <f>Dat_01!C54</f>
        <v>11.901999999999999</v>
      </c>
      <c r="E9" s="100">
        <f>Dat_01!D54</f>
        <v>6.2229999999999999</v>
      </c>
      <c r="F9" s="100">
        <f>Dat_01!H54</f>
        <v>8.1352105262999999</v>
      </c>
      <c r="G9" s="100">
        <f>Dat_01!G54</f>
        <v>17.324368421100001</v>
      </c>
      <c r="H9" s="100">
        <f>Dat_01!E54</f>
        <v>11.613</v>
      </c>
      <c r="J9" s="118"/>
      <c r="K9" s="118"/>
      <c r="L9" s="118"/>
      <c r="M9" s="118"/>
      <c r="N9" s="118"/>
      <c r="O9" s="118"/>
      <c r="P9" s="118"/>
    </row>
    <row r="10" spans="1:16" ht="11.25" customHeight="1">
      <c r="A10" s="93">
        <v>4</v>
      </c>
      <c r="B10" s="99" t="str">
        <f>Dat_01!A55</f>
        <v>04/04/2020</v>
      </c>
      <c r="C10" s="100">
        <f>Dat_01!B55</f>
        <v>19.268000000000001</v>
      </c>
      <c r="D10" s="100">
        <f>Dat_01!C55</f>
        <v>13.004</v>
      </c>
      <c r="E10" s="100">
        <f>Dat_01!D55</f>
        <v>6.7389999999999999</v>
      </c>
      <c r="F10" s="100">
        <f>Dat_01!H55</f>
        <v>8.1206315788999994</v>
      </c>
      <c r="G10" s="100">
        <f>Dat_01!G55</f>
        <v>17.404</v>
      </c>
      <c r="H10" s="100">
        <f>Dat_01!E55</f>
        <v>10.294</v>
      </c>
      <c r="J10" s="118"/>
      <c r="K10" s="118"/>
      <c r="L10" s="118"/>
      <c r="M10" s="118"/>
      <c r="N10" s="118"/>
      <c r="O10" s="118"/>
      <c r="P10" s="118"/>
    </row>
    <row r="11" spans="1:16" ht="11.25" customHeight="1">
      <c r="A11" s="93">
        <v>5</v>
      </c>
      <c r="B11" s="99" t="str">
        <f>Dat_01!A56</f>
        <v>05/04/2020</v>
      </c>
      <c r="C11" s="100">
        <f>Dat_01!B56</f>
        <v>19.082999999999998</v>
      </c>
      <c r="D11" s="100">
        <f>Dat_01!C56</f>
        <v>14.348000000000001</v>
      </c>
      <c r="E11" s="100">
        <f>Dat_01!D56</f>
        <v>9.6140000000000008</v>
      </c>
      <c r="F11" s="100">
        <f>Dat_01!H56</f>
        <v>7.8584736841999998</v>
      </c>
      <c r="G11" s="100">
        <f>Dat_01!G56</f>
        <v>17.502105263200001</v>
      </c>
      <c r="H11" s="100">
        <f>Dat_01!E56</f>
        <v>10.281000000000001</v>
      </c>
      <c r="J11" s="118"/>
      <c r="K11" s="118"/>
      <c r="L11" s="118"/>
      <c r="M11" s="118"/>
      <c r="N11" s="118"/>
      <c r="O11" s="118"/>
      <c r="P11" s="118"/>
    </row>
    <row r="12" spans="1:16" ht="11.25" customHeight="1">
      <c r="A12" s="93">
        <v>6</v>
      </c>
      <c r="B12" s="99" t="str">
        <f>Dat_01!A57</f>
        <v>06/04/2020</v>
      </c>
      <c r="C12" s="100">
        <f>Dat_01!B57</f>
        <v>17.850000000000001</v>
      </c>
      <c r="D12" s="100">
        <f>Dat_01!C57</f>
        <v>14.222</v>
      </c>
      <c r="E12" s="100">
        <f>Dat_01!D57</f>
        <v>10.593999999999999</v>
      </c>
      <c r="F12" s="100">
        <f>Dat_01!H57</f>
        <v>7.9950000000000001</v>
      </c>
      <c r="G12" s="100">
        <f>Dat_01!G57</f>
        <v>18.018684210499998</v>
      </c>
      <c r="H12" s="100">
        <f>Dat_01!E57</f>
        <v>10.403</v>
      </c>
      <c r="J12" s="118"/>
      <c r="K12" s="118"/>
      <c r="L12" s="118"/>
      <c r="M12" s="118"/>
      <c r="N12" s="118"/>
      <c r="O12" s="118"/>
      <c r="P12" s="118"/>
    </row>
    <row r="13" spans="1:16" ht="11.25" customHeight="1">
      <c r="A13" s="93">
        <v>7</v>
      </c>
      <c r="B13" s="99" t="str">
        <f>Dat_01!A58</f>
        <v>07/04/2020</v>
      </c>
      <c r="C13" s="100">
        <f>Dat_01!B58</f>
        <v>19.309000000000001</v>
      </c>
      <c r="D13" s="100">
        <f>Dat_01!C58</f>
        <v>15.244</v>
      </c>
      <c r="E13" s="100">
        <f>Dat_01!D58</f>
        <v>11.178000000000001</v>
      </c>
      <c r="F13" s="100">
        <f>Dat_01!H58</f>
        <v>8.2615263157999994</v>
      </c>
      <c r="G13" s="100">
        <f>Dat_01!G58</f>
        <v>17.434105263199999</v>
      </c>
      <c r="H13" s="100">
        <f>Dat_01!E58</f>
        <v>11.486000000000001</v>
      </c>
      <c r="J13" s="118"/>
      <c r="K13" s="118"/>
      <c r="L13" s="118"/>
      <c r="M13" s="118"/>
      <c r="N13" s="118"/>
      <c r="O13" s="118"/>
      <c r="P13" s="118"/>
    </row>
    <row r="14" spans="1:16" ht="11.25" customHeight="1">
      <c r="A14" s="93">
        <v>8</v>
      </c>
      <c r="B14" s="99" t="str">
        <f>Dat_01!A59</f>
        <v>08/04/2020</v>
      </c>
      <c r="C14" s="100">
        <f>Dat_01!B59</f>
        <v>20.382000000000001</v>
      </c>
      <c r="D14" s="100">
        <f>Dat_01!C59</f>
        <v>15.608000000000001</v>
      </c>
      <c r="E14" s="100">
        <f>Dat_01!D59</f>
        <v>10.835000000000001</v>
      </c>
      <c r="F14" s="100">
        <f>Dat_01!H59</f>
        <v>8.2200526315999998</v>
      </c>
      <c r="G14" s="100">
        <f>Dat_01!G59</f>
        <v>17.7393684211</v>
      </c>
      <c r="H14" s="100">
        <f>Dat_01!E59</f>
        <v>13.361000000000001</v>
      </c>
      <c r="J14" s="118"/>
      <c r="K14" s="118"/>
      <c r="L14" s="118"/>
      <c r="M14" s="118"/>
      <c r="N14" s="118"/>
      <c r="O14" s="118"/>
      <c r="P14" s="118"/>
    </row>
    <row r="15" spans="1:16" ht="11.25" customHeight="1">
      <c r="A15" s="93">
        <v>9</v>
      </c>
      <c r="B15" s="99" t="str">
        <f>Dat_01!A60</f>
        <v>09/04/2020</v>
      </c>
      <c r="C15" s="100">
        <f>Dat_01!B60</f>
        <v>19.260000000000002</v>
      </c>
      <c r="D15" s="100">
        <f>Dat_01!C60</f>
        <v>15.125</v>
      </c>
      <c r="E15" s="100">
        <f>Dat_01!D60</f>
        <v>10.989000000000001</v>
      </c>
      <c r="F15" s="100">
        <f>Dat_01!H60</f>
        <v>8.0782631579000004</v>
      </c>
      <c r="G15" s="100">
        <f>Dat_01!G60</f>
        <v>17.7743684211</v>
      </c>
      <c r="H15" s="100">
        <f>Dat_01!E60</f>
        <v>12.598000000000001</v>
      </c>
      <c r="J15" s="118"/>
      <c r="K15" s="118"/>
      <c r="L15" s="118"/>
      <c r="M15" s="118"/>
      <c r="N15" s="118"/>
      <c r="O15" s="118"/>
      <c r="P15" s="118"/>
    </row>
    <row r="16" spans="1:16" ht="11.25" customHeight="1">
      <c r="A16" s="93">
        <v>10</v>
      </c>
      <c r="B16" s="99" t="str">
        <f>Dat_01!A61</f>
        <v>10/04/2020</v>
      </c>
      <c r="C16" s="100">
        <f>Dat_01!B61</f>
        <v>19.024999999999999</v>
      </c>
      <c r="D16" s="100">
        <f>Dat_01!C61</f>
        <v>15.22</v>
      </c>
      <c r="E16" s="100">
        <f>Dat_01!D61</f>
        <v>11.414999999999999</v>
      </c>
      <c r="F16" s="100">
        <f>Dat_01!H61</f>
        <v>8.4977368421000001</v>
      </c>
      <c r="G16" s="100">
        <f>Dat_01!G61</f>
        <v>17.464473684200001</v>
      </c>
      <c r="H16" s="100">
        <f>Dat_01!E61</f>
        <v>12.507</v>
      </c>
      <c r="J16" s="118"/>
      <c r="K16" s="118"/>
      <c r="L16" s="118"/>
      <c r="M16" s="118"/>
      <c r="N16" s="118"/>
      <c r="O16" s="118"/>
      <c r="P16" s="118"/>
    </row>
    <row r="17" spans="1:16" ht="11.25" customHeight="1">
      <c r="A17" s="93">
        <v>11</v>
      </c>
      <c r="B17" s="99" t="str">
        <f>Dat_01!A62</f>
        <v>11/04/2020</v>
      </c>
      <c r="C17" s="100">
        <f>Dat_01!B62</f>
        <v>19.181000000000001</v>
      </c>
      <c r="D17" s="100">
        <f>Dat_01!C62</f>
        <v>15.305</v>
      </c>
      <c r="E17" s="100">
        <f>Dat_01!D62</f>
        <v>11.43</v>
      </c>
      <c r="F17" s="100">
        <f>Dat_01!H62</f>
        <v>8.1984736841999997</v>
      </c>
      <c r="G17" s="100">
        <f>Dat_01!G62</f>
        <v>17.375789473699999</v>
      </c>
      <c r="H17" s="100">
        <f>Dat_01!E62</f>
        <v>12.593999999999999</v>
      </c>
      <c r="J17" s="118"/>
      <c r="K17" s="118"/>
      <c r="L17" s="118"/>
      <c r="M17" s="118"/>
      <c r="N17" s="118"/>
      <c r="O17" s="118"/>
      <c r="P17" s="118"/>
    </row>
    <row r="18" spans="1:16" ht="11.25" customHeight="1">
      <c r="A18" s="93">
        <v>12</v>
      </c>
      <c r="B18" s="99" t="str">
        <f>Dat_01!A63</f>
        <v>12/04/2020</v>
      </c>
      <c r="C18" s="100">
        <f>Dat_01!B63</f>
        <v>19.687999999999999</v>
      </c>
      <c r="D18" s="100">
        <f>Dat_01!C63</f>
        <v>15.316000000000001</v>
      </c>
      <c r="E18" s="100">
        <f>Dat_01!D63</f>
        <v>10.945</v>
      </c>
      <c r="F18" s="100">
        <f>Dat_01!H63</f>
        <v>8.2741578947000001</v>
      </c>
      <c r="G18" s="100">
        <f>Dat_01!G63</f>
        <v>17.585315789500001</v>
      </c>
      <c r="H18" s="100">
        <f>Dat_01!E63</f>
        <v>13.157</v>
      </c>
      <c r="J18" s="118"/>
      <c r="K18" s="118"/>
      <c r="L18" s="118"/>
      <c r="M18" s="118"/>
      <c r="N18" s="118"/>
      <c r="O18" s="118"/>
      <c r="P18" s="118"/>
    </row>
    <row r="19" spans="1:16" ht="11.25" customHeight="1">
      <c r="A19" s="93">
        <v>13</v>
      </c>
      <c r="B19" s="99" t="str">
        <f>Dat_01!A64</f>
        <v>13/04/2020</v>
      </c>
      <c r="C19" s="100">
        <f>Dat_01!B64</f>
        <v>18.114000000000001</v>
      </c>
      <c r="D19" s="100">
        <f>Dat_01!C64</f>
        <v>14.25</v>
      </c>
      <c r="E19" s="100">
        <f>Dat_01!D64</f>
        <v>10.385999999999999</v>
      </c>
      <c r="F19" s="100">
        <f>Dat_01!H64</f>
        <v>8.3616842105</v>
      </c>
      <c r="G19" s="100">
        <f>Dat_01!G64</f>
        <v>18.763315789499998</v>
      </c>
      <c r="H19" s="100">
        <f>Dat_01!E64</f>
        <v>14.132999999999999</v>
      </c>
      <c r="J19" s="118"/>
      <c r="K19" s="118"/>
      <c r="L19" s="118"/>
      <c r="M19" s="118"/>
      <c r="N19" s="118"/>
      <c r="O19" s="118"/>
      <c r="P19" s="118"/>
    </row>
    <row r="20" spans="1:16" ht="11.25" customHeight="1">
      <c r="A20" s="93">
        <v>14</v>
      </c>
      <c r="B20" s="99" t="str">
        <f>Dat_01!A65</f>
        <v>14/04/2020</v>
      </c>
      <c r="C20" s="100">
        <f>Dat_01!B65</f>
        <v>19.481999999999999</v>
      </c>
      <c r="D20" s="100">
        <f>Dat_01!C65</f>
        <v>15.28</v>
      </c>
      <c r="E20" s="100">
        <f>Dat_01!D65</f>
        <v>11.077</v>
      </c>
      <c r="F20" s="100">
        <f>Dat_01!H65</f>
        <v>9.0393157894999998</v>
      </c>
      <c r="G20" s="100">
        <f>Dat_01!G65</f>
        <v>19.0459473684</v>
      </c>
      <c r="H20" s="100">
        <f>Dat_01!E65</f>
        <v>16.535</v>
      </c>
      <c r="J20" s="118"/>
      <c r="K20" s="118"/>
      <c r="L20" s="118"/>
      <c r="M20" s="118"/>
      <c r="N20" s="118"/>
      <c r="O20" s="118"/>
      <c r="P20" s="118"/>
    </row>
    <row r="21" spans="1:16" ht="11.25" customHeight="1">
      <c r="A21" s="93">
        <v>15</v>
      </c>
      <c r="B21" s="99" t="str">
        <f>Dat_01!A66</f>
        <v>15/04/2020</v>
      </c>
      <c r="C21" s="100">
        <f>Dat_01!B66</f>
        <v>18.056000000000001</v>
      </c>
      <c r="D21" s="100">
        <f>Dat_01!C66</f>
        <v>14.589</v>
      </c>
      <c r="E21" s="100">
        <f>Dat_01!D66</f>
        <v>11.122</v>
      </c>
      <c r="F21" s="100">
        <f>Dat_01!H66</f>
        <v>9.2523157895000008</v>
      </c>
      <c r="G21" s="100">
        <f>Dat_01!G66</f>
        <v>18.242631578899999</v>
      </c>
      <c r="H21" s="100">
        <f>Dat_01!E66</f>
        <v>16.231000000000002</v>
      </c>
      <c r="J21" s="118"/>
      <c r="K21" s="118"/>
      <c r="L21" s="118"/>
      <c r="M21" s="118"/>
      <c r="N21" s="118"/>
      <c r="O21" s="118"/>
      <c r="P21" s="118"/>
    </row>
    <row r="22" spans="1:16" ht="11.25" customHeight="1">
      <c r="A22" s="93">
        <v>16</v>
      </c>
      <c r="B22" s="99" t="str">
        <f>Dat_01!A67</f>
        <v>16/04/2020</v>
      </c>
      <c r="C22" s="100">
        <f>Dat_01!B67</f>
        <v>19.544</v>
      </c>
      <c r="D22" s="100">
        <f>Dat_01!C67</f>
        <v>15.718</v>
      </c>
      <c r="E22" s="100">
        <f>Dat_01!D67</f>
        <v>11.891</v>
      </c>
      <c r="F22" s="100">
        <f>Dat_01!H67</f>
        <v>9.1940000000000008</v>
      </c>
      <c r="G22" s="100">
        <f>Dat_01!G67</f>
        <v>18.735894736799999</v>
      </c>
      <c r="H22" s="100">
        <f>Dat_01!E67</f>
        <v>14.96</v>
      </c>
      <c r="J22" s="118"/>
      <c r="K22" s="118"/>
      <c r="L22" s="118"/>
      <c r="M22" s="118"/>
      <c r="N22" s="118"/>
      <c r="O22" s="118"/>
      <c r="P22" s="118"/>
    </row>
    <row r="23" spans="1:16" ht="11.25" customHeight="1">
      <c r="A23" s="93">
        <v>17</v>
      </c>
      <c r="B23" s="99" t="str">
        <f>Dat_01!A68</f>
        <v>17/04/2020</v>
      </c>
      <c r="C23" s="100">
        <f>Dat_01!B68</f>
        <v>19.687999999999999</v>
      </c>
      <c r="D23" s="100">
        <f>Dat_01!C68</f>
        <v>15.954000000000001</v>
      </c>
      <c r="E23" s="100">
        <f>Dat_01!D68</f>
        <v>12.221</v>
      </c>
      <c r="F23" s="100">
        <f>Dat_01!H68</f>
        <v>9.3353157894999992</v>
      </c>
      <c r="G23" s="100">
        <f>Dat_01!G68</f>
        <v>19.729105263200001</v>
      </c>
      <c r="H23" s="100">
        <f>Dat_01!E68</f>
        <v>16.317</v>
      </c>
      <c r="J23" s="118"/>
      <c r="K23" s="118"/>
      <c r="L23" s="118"/>
      <c r="M23" s="118"/>
      <c r="N23" s="118"/>
      <c r="O23" s="118"/>
      <c r="P23" s="118"/>
    </row>
    <row r="24" spans="1:16" ht="11.25" customHeight="1">
      <c r="A24" s="93">
        <v>18</v>
      </c>
      <c r="B24" s="99" t="str">
        <f>Dat_01!A69</f>
        <v>18/04/2020</v>
      </c>
      <c r="C24" s="100">
        <f>Dat_01!B69</f>
        <v>20.359000000000002</v>
      </c>
      <c r="D24" s="100">
        <f>Dat_01!C69</f>
        <v>16.122</v>
      </c>
      <c r="E24" s="100">
        <f>Dat_01!D69</f>
        <v>11.885</v>
      </c>
      <c r="F24" s="100">
        <f>Dat_01!H69</f>
        <v>9.8023684211000006</v>
      </c>
      <c r="G24" s="100">
        <f>Dat_01!G69</f>
        <v>19.274526315799999</v>
      </c>
      <c r="H24" s="100">
        <f>Dat_01!E69</f>
        <v>14.118</v>
      </c>
      <c r="J24" s="118"/>
      <c r="K24" s="118"/>
      <c r="L24" s="118"/>
      <c r="M24" s="118"/>
      <c r="N24" s="118"/>
      <c r="O24" s="118"/>
      <c r="P24" s="118"/>
    </row>
    <row r="25" spans="1:16" ht="11.25" customHeight="1">
      <c r="A25" s="93">
        <v>19</v>
      </c>
      <c r="B25" s="99" t="str">
        <f>Dat_01!A70</f>
        <v>19/04/2020</v>
      </c>
      <c r="C25" s="100">
        <f>Dat_01!B70</f>
        <v>18.652999999999999</v>
      </c>
      <c r="D25" s="100">
        <f>Dat_01!C70</f>
        <v>15.486000000000001</v>
      </c>
      <c r="E25" s="100">
        <f>Dat_01!D70</f>
        <v>12.32</v>
      </c>
      <c r="F25" s="100">
        <f>Dat_01!H70</f>
        <v>9.7524210526000008</v>
      </c>
      <c r="G25" s="100">
        <f>Dat_01!G70</f>
        <v>18.911157894700001</v>
      </c>
      <c r="H25" s="100">
        <f>Dat_01!E70</f>
        <v>14.295999999999999</v>
      </c>
      <c r="J25" s="118"/>
      <c r="K25" s="118"/>
      <c r="L25" s="118"/>
      <c r="M25" s="118"/>
      <c r="N25" s="118"/>
      <c r="O25" s="118"/>
      <c r="P25" s="118"/>
    </row>
    <row r="26" spans="1:16" ht="11.25" customHeight="1">
      <c r="A26" s="93">
        <v>20</v>
      </c>
      <c r="B26" s="99" t="str">
        <f>Dat_01!A71</f>
        <v>20/04/2020</v>
      </c>
      <c r="C26" s="100">
        <f>Dat_01!B71</f>
        <v>19.364999999999998</v>
      </c>
      <c r="D26" s="100">
        <f>Dat_01!C71</f>
        <v>15.099</v>
      </c>
      <c r="E26" s="100">
        <f>Dat_01!D71</f>
        <v>10.832000000000001</v>
      </c>
      <c r="F26" s="100">
        <f>Dat_01!H71</f>
        <v>9.6659473683999995</v>
      </c>
      <c r="G26" s="100">
        <f>Dat_01!G71</f>
        <v>19.269368421100001</v>
      </c>
      <c r="H26" s="100">
        <f>Dat_01!E71</f>
        <v>15.656000000000001</v>
      </c>
      <c r="J26" s="118"/>
      <c r="K26" s="118"/>
      <c r="L26" s="118"/>
      <c r="M26" s="118"/>
      <c r="N26" s="118"/>
      <c r="O26" s="118"/>
      <c r="P26" s="118"/>
    </row>
    <row r="27" spans="1:16" ht="11.25" customHeight="1">
      <c r="A27" s="93">
        <v>21</v>
      </c>
      <c r="B27" s="99" t="str">
        <f>Dat_01!A72</f>
        <v>21/04/2020</v>
      </c>
      <c r="C27" s="100">
        <f>Dat_01!B72</f>
        <v>16.087</v>
      </c>
      <c r="D27" s="100">
        <f>Dat_01!C72</f>
        <v>13.407999999999999</v>
      </c>
      <c r="E27" s="100">
        <f>Dat_01!D72</f>
        <v>10.73</v>
      </c>
      <c r="F27" s="100">
        <f>Dat_01!H72</f>
        <v>9.5238421053</v>
      </c>
      <c r="G27" s="100">
        <f>Dat_01!G72</f>
        <v>19.837842105299998</v>
      </c>
      <c r="H27" s="100">
        <f>Dat_01!E72</f>
        <v>15.393000000000001</v>
      </c>
      <c r="J27" s="118"/>
      <c r="K27" s="118"/>
      <c r="L27" s="118"/>
      <c r="M27" s="118"/>
      <c r="N27" s="118"/>
      <c r="O27" s="118"/>
      <c r="P27" s="118"/>
    </row>
    <row r="28" spans="1:16" ht="11.25" customHeight="1">
      <c r="A28" s="93">
        <v>22</v>
      </c>
      <c r="B28" s="99" t="str">
        <f>Dat_01!A73</f>
        <v>22/04/2020</v>
      </c>
      <c r="C28" s="100">
        <f>Dat_01!B73</f>
        <v>18.760999999999999</v>
      </c>
      <c r="D28" s="100">
        <f>Dat_01!C73</f>
        <v>14.962</v>
      </c>
      <c r="E28" s="100">
        <f>Dat_01!D73</f>
        <v>11.163</v>
      </c>
      <c r="F28" s="100">
        <f>Dat_01!H73</f>
        <v>10.0747368421</v>
      </c>
      <c r="G28" s="100">
        <f>Dat_01!G73</f>
        <v>19.694052631600002</v>
      </c>
      <c r="H28" s="100">
        <f>Dat_01!E73</f>
        <v>15.343</v>
      </c>
      <c r="J28" s="118"/>
      <c r="K28" s="118"/>
      <c r="L28" s="118"/>
      <c r="M28" s="118"/>
      <c r="N28" s="118"/>
      <c r="O28" s="118"/>
      <c r="P28" s="118"/>
    </row>
    <row r="29" spans="1:16" ht="11.25" customHeight="1">
      <c r="A29" s="93">
        <v>23</v>
      </c>
      <c r="B29" s="99" t="str">
        <f>Dat_01!A74</f>
        <v>23/04/2020</v>
      </c>
      <c r="C29" s="100">
        <f>Dat_01!B74</f>
        <v>21.106000000000002</v>
      </c>
      <c r="D29" s="100">
        <f>Dat_01!C74</f>
        <v>16.138000000000002</v>
      </c>
      <c r="E29" s="100">
        <f>Dat_01!D74</f>
        <v>11.169</v>
      </c>
      <c r="F29" s="100">
        <f>Dat_01!H74</f>
        <v>10.012526315800001</v>
      </c>
      <c r="G29" s="100">
        <f>Dat_01!G74</f>
        <v>20.698631578899999</v>
      </c>
      <c r="H29" s="100">
        <f>Dat_01!E74</f>
        <v>13.061999999999999</v>
      </c>
      <c r="J29" s="118"/>
      <c r="K29" s="118"/>
      <c r="L29" s="118"/>
      <c r="M29" s="118"/>
      <c r="N29" s="118"/>
      <c r="O29" s="118"/>
      <c r="P29" s="118"/>
    </row>
    <row r="30" spans="1:16" ht="11.25" customHeight="1">
      <c r="A30" s="93">
        <v>24</v>
      </c>
      <c r="B30" s="99" t="str">
        <f>Dat_01!A75</f>
        <v>24/04/2020</v>
      </c>
      <c r="C30" s="100">
        <f>Dat_01!B75</f>
        <v>21.497</v>
      </c>
      <c r="D30" s="100">
        <f>Dat_01!C75</f>
        <v>16.71</v>
      </c>
      <c r="E30" s="100">
        <f>Dat_01!D75</f>
        <v>11.923999999999999</v>
      </c>
      <c r="F30" s="100">
        <f>Dat_01!H75</f>
        <v>10.2466842105</v>
      </c>
      <c r="G30" s="100">
        <f>Dat_01!G75</f>
        <v>21.187894736800001</v>
      </c>
      <c r="H30" s="100">
        <f>Dat_01!E75</f>
        <v>12.247999999999999</v>
      </c>
      <c r="J30" s="118"/>
      <c r="K30" s="118"/>
      <c r="L30" s="118"/>
      <c r="M30" s="118"/>
      <c r="N30" s="118"/>
      <c r="O30" s="118"/>
      <c r="P30" s="118"/>
    </row>
    <row r="31" spans="1:16" ht="11.25" customHeight="1">
      <c r="A31" s="93">
        <v>25</v>
      </c>
      <c r="B31" s="99" t="str">
        <f>Dat_01!A76</f>
        <v>25/04/2020</v>
      </c>
      <c r="C31" s="100">
        <f>Dat_01!B76</f>
        <v>20.454000000000001</v>
      </c>
      <c r="D31" s="100">
        <f>Dat_01!C76</f>
        <v>16.13</v>
      </c>
      <c r="E31" s="100">
        <f>Dat_01!D76</f>
        <v>11.807</v>
      </c>
      <c r="F31" s="100">
        <f>Dat_01!H76</f>
        <v>10.604421052599999</v>
      </c>
      <c r="G31" s="100">
        <f>Dat_01!G76</f>
        <v>20.9322105263</v>
      </c>
      <c r="H31" s="100">
        <f>Dat_01!E76</f>
        <v>13.173</v>
      </c>
      <c r="J31" s="118"/>
      <c r="K31" s="118"/>
      <c r="L31" s="118"/>
      <c r="M31" s="118"/>
      <c r="N31" s="118"/>
      <c r="O31" s="118"/>
      <c r="P31" s="118"/>
    </row>
    <row r="32" spans="1:16" ht="11.25" customHeight="1">
      <c r="A32" s="93">
        <v>26</v>
      </c>
      <c r="B32" s="99" t="str">
        <f>Dat_01!A77</f>
        <v>26/04/2020</v>
      </c>
      <c r="C32" s="100">
        <f>Dat_01!B77</f>
        <v>20.161999999999999</v>
      </c>
      <c r="D32" s="100">
        <f>Dat_01!C77</f>
        <v>15.997999999999999</v>
      </c>
      <c r="E32" s="100">
        <f>Dat_01!D77</f>
        <v>11.833</v>
      </c>
      <c r="F32" s="100">
        <f>Dat_01!H77</f>
        <v>10.415736842099999</v>
      </c>
      <c r="G32" s="100">
        <f>Dat_01!G77</f>
        <v>20.649947368399999</v>
      </c>
      <c r="H32" s="100">
        <f>Dat_01!E77</f>
        <v>14.058999999999999</v>
      </c>
      <c r="J32" s="118"/>
      <c r="K32" s="118"/>
      <c r="L32" s="118"/>
      <c r="M32" s="118"/>
      <c r="N32" s="118"/>
      <c r="O32" s="118"/>
      <c r="P32" s="118"/>
    </row>
    <row r="33" spans="1:16" ht="11.25" customHeight="1">
      <c r="A33" s="93">
        <v>27</v>
      </c>
      <c r="B33" s="99" t="str">
        <f>Dat_01!A78</f>
        <v>27/04/2020</v>
      </c>
      <c r="C33" s="100">
        <f>Dat_01!B78</f>
        <v>20.074999999999999</v>
      </c>
      <c r="D33" s="100">
        <f>Dat_01!C78</f>
        <v>15.798</v>
      </c>
      <c r="E33" s="100">
        <f>Dat_01!D78</f>
        <v>11.52</v>
      </c>
      <c r="F33" s="100">
        <f>Dat_01!H78</f>
        <v>10.0582105263</v>
      </c>
      <c r="G33" s="100">
        <f>Dat_01!G78</f>
        <v>20.218105263199998</v>
      </c>
      <c r="H33" s="100">
        <f>Dat_01!E78</f>
        <v>14.608000000000001</v>
      </c>
      <c r="J33" s="118"/>
      <c r="K33" s="118"/>
      <c r="L33" s="118"/>
      <c r="M33" s="118"/>
      <c r="N33" s="118"/>
      <c r="O33" s="118"/>
      <c r="P33" s="118"/>
    </row>
    <row r="34" spans="1:16" ht="11.25" customHeight="1">
      <c r="A34" s="93">
        <v>28</v>
      </c>
      <c r="B34" s="99" t="str">
        <f>Dat_01!A79</f>
        <v>28/04/2020</v>
      </c>
      <c r="C34" s="100">
        <f>Dat_01!B79</f>
        <v>19.526</v>
      </c>
      <c r="D34" s="100">
        <f>Dat_01!C79</f>
        <v>14.941000000000001</v>
      </c>
      <c r="E34" s="100">
        <f>Dat_01!D79</f>
        <v>10.356999999999999</v>
      </c>
      <c r="F34" s="100">
        <f>Dat_01!H79</f>
        <v>10.0269473684</v>
      </c>
      <c r="G34" s="100">
        <f>Dat_01!G79</f>
        <v>19.4513684211</v>
      </c>
      <c r="H34" s="100">
        <f>Dat_01!E79</f>
        <v>15.646000000000001</v>
      </c>
      <c r="J34" s="118"/>
      <c r="K34" s="118"/>
      <c r="L34" s="118"/>
      <c r="M34" s="118"/>
      <c r="N34" s="118"/>
      <c r="O34" s="118"/>
      <c r="P34" s="118"/>
    </row>
    <row r="35" spans="1:16" ht="11.25" customHeight="1">
      <c r="A35" s="93">
        <v>29</v>
      </c>
      <c r="B35" s="99" t="str">
        <f>Dat_01!A80</f>
        <v>29/04/2020</v>
      </c>
      <c r="C35" s="100">
        <f>Dat_01!B80</f>
        <v>20.771999999999998</v>
      </c>
      <c r="D35" s="100">
        <f>Dat_01!C80</f>
        <v>15.266</v>
      </c>
      <c r="E35" s="100">
        <f>Dat_01!D80</f>
        <v>9.7609999999999992</v>
      </c>
      <c r="F35" s="100">
        <f>Dat_01!H80</f>
        <v>9.6922105263000002</v>
      </c>
      <c r="G35" s="100">
        <f>Dat_01!G80</f>
        <v>19.451421052600001</v>
      </c>
      <c r="H35" s="100">
        <f>Dat_01!E80</f>
        <v>16.454000000000001</v>
      </c>
      <c r="J35" s="118"/>
      <c r="K35" s="118"/>
      <c r="L35" s="118"/>
      <c r="M35" s="118"/>
      <c r="N35" s="118"/>
      <c r="O35" s="118"/>
      <c r="P35" s="118"/>
    </row>
    <row r="36" spans="1:16" ht="11.25" customHeight="1">
      <c r="A36" s="93">
        <v>30</v>
      </c>
      <c r="B36" s="99" t="str">
        <f>Dat_01!A81</f>
        <v>30/04/2020</v>
      </c>
      <c r="C36" s="100">
        <f>Dat_01!B81</f>
        <v>20.466999999999999</v>
      </c>
      <c r="D36" s="100">
        <f>Dat_01!C81</f>
        <v>15.943</v>
      </c>
      <c r="E36" s="100">
        <f>Dat_01!D81</f>
        <v>11.419</v>
      </c>
      <c r="F36" s="100">
        <f>Dat_01!H81</f>
        <v>9.9297894736999996</v>
      </c>
      <c r="G36" s="100">
        <f>Dat_01!G81</f>
        <v>19.284052631600002</v>
      </c>
      <c r="H36" s="100">
        <f>Dat_01!E81</f>
        <v>16.222999999999999</v>
      </c>
      <c r="J36" s="118"/>
      <c r="K36" s="118"/>
      <c r="L36" s="118"/>
      <c r="M36" s="118"/>
      <c r="N36" s="118"/>
      <c r="O36" s="118"/>
      <c r="P36" s="118"/>
    </row>
    <row r="37" spans="1:16" ht="11.25" customHeight="1">
      <c r="A37" s="93">
        <v>31</v>
      </c>
      <c r="B37" s="99"/>
      <c r="C37" s="100"/>
      <c r="D37" s="100"/>
      <c r="E37" s="100"/>
      <c r="F37" s="100"/>
      <c r="G37" s="100"/>
      <c r="H37" s="100"/>
      <c r="J37" s="118"/>
      <c r="K37" s="118"/>
      <c r="L37" s="118"/>
      <c r="M37" s="118"/>
      <c r="N37" s="118"/>
      <c r="O37" s="118"/>
      <c r="P37" s="118"/>
    </row>
    <row r="38" spans="1:16" ht="11.25" customHeight="1">
      <c r="A38" s="93"/>
      <c r="B38" s="101" t="s">
        <v>95</v>
      </c>
      <c r="C38" s="102">
        <f>AVERAGE(C7:C37)</f>
        <v>19.102166666666665</v>
      </c>
      <c r="D38" s="102">
        <f>AVERAGE(D7:D37)</f>
        <v>14.86303333333333</v>
      </c>
      <c r="E38" s="102">
        <f t="shared" ref="E38:F38" si="0">AVERAGE(E7:E37)</f>
        <v>10.623966666666666</v>
      </c>
      <c r="F38" s="102">
        <f t="shared" si="0"/>
        <v>9.1093754385933305</v>
      </c>
      <c r="G38" s="102">
        <f>AVERAGE(G7:G37)</f>
        <v>18.820977192990007</v>
      </c>
      <c r="H38" s="102">
        <f>AVERAGE(H7:H37)</f>
        <v>13.798033333333336</v>
      </c>
      <c r="J38" s="118"/>
      <c r="K38" s="118"/>
      <c r="L38" s="118"/>
      <c r="M38" s="118"/>
      <c r="N38" s="118"/>
      <c r="O38" s="118"/>
      <c r="P38" s="118"/>
    </row>
    <row r="39" spans="1:16" ht="11.25" customHeight="1">
      <c r="C39" s="103"/>
    </row>
    <row r="40" spans="1:16" ht="11.25" customHeight="1">
      <c r="B40" s="94" t="s">
        <v>96</v>
      </c>
    </row>
    <row r="41" spans="1:16" ht="34.5" customHeight="1">
      <c r="B41" s="97"/>
      <c r="C41" s="98" t="s">
        <v>83</v>
      </c>
    </row>
    <row r="42" spans="1:16" ht="11.25" customHeight="1">
      <c r="A42" s="104" t="s">
        <v>97</v>
      </c>
      <c r="B42" s="99">
        <v>42613</v>
      </c>
      <c r="C42" s="105">
        <f>Dat_01!B94</f>
        <v>21984.329555839999</v>
      </c>
    </row>
    <row r="43" spans="1:16" ht="11.25" customHeight="1">
      <c r="A43" s="104" t="s">
        <v>98</v>
      </c>
      <c r="B43" s="99">
        <v>42643</v>
      </c>
      <c r="C43" s="105">
        <f>Dat_01!B95</f>
        <v>20742.566139269999</v>
      </c>
    </row>
    <row r="44" spans="1:16" ht="11.25" customHeight="1">
      <c r="A44" s="104" t="s">
        <v>99</v>
      </c>
      <c r="B44" s="99">
        <v>42674</v>
      </c>
      <c r="C44" s="105">
        <f>Dat_01!B96</f>
        <v>20289.253281038</v>
      </c>
    </row>
    <row r="45" spans="1:16" ht="11.25" customHeight="1">
      <c r="A45" s="104" t="s">
        <v>100</v>
      </c>
      <c r="B45" s="99">
        <v>42704</v>
      </c>
      <c r="C45" s="105">
        <f>Dat_01!B97</f>
        <v>20902.808771653999</v>
      </c>
    </row>
    <row r="46" spans="1:16" ht="11.25" customHeight="1">
      <c r="A46" s="104" t="s">
        <v>101</v>
      </c>
      <c r="B46" s="99">
        <v>42735</v>
      </c>
      <c r="C46" s="105">
        <f>Dat_01!B98</f>
        <v>21174.476467412002</v>
      </c>
    </row>
    <row r="47" spans="1:16" ht="11.25" customHeight="1">
      <c r="A47" s="104" t="s">
        <v>102</v>
      </c>
      <c r="B47" s="99">
        <v>42766</v>
      </c>
      <c r="C47" s="105">
        <f>Dat_01!B99</f>
        <v>23296.649045549999</v>
      </c>
    </row>
    <row r="48" spans="1:16" ht="11.25" customHeight="1">
      <c r="A48" s="104" t="s">
        <v>103</v>
      </c>
      <c r="B48" s="99">
        <v>42794</v>
      </c>
      <c r="C48" s="105">
        <f>Dat_01!B100</f>
        <v>20154.629677354002</v>
      </c>
    </row>
    <row r="49" spans="1:3" ht="11.25" customHeight="1">
      <c r="A49" s="104" t="s">
        <v>104</v>
      </c>
      <c r="B49" s="99">
        <v>42825</v>
      </c>
      <c r="C49" s="105">
        <f>Dat_01!B101</f>
        <v>20726.895805251999</v>
      </c>
    </row>
    <row r="50" spans="1:3" ht="11.25" customHeight="1">
      <c r="A50" s="104" t="s">
        <v>105</v>
      </c>
      <c r="B50" s="99">
        <v>42855</v>
      </c>
      <c r="C50" s="105">
        <f>Dat_01!B102</f>
        <v>19514.052023056</v>
      </c>
    </row>
    <row r="51" spans="1:3" ht="11.25" customHeight="1">
      <c r="A51" s="104" t="s">
        <v>98</v>
      </c>
      <c r="B51" s="99">
        <v>42886</v>
      </c>
      <c r="C51" s="105">
        <f>Dat_01!B103</f>
        <v>19899.136009188001</v>
      </c>
    </row>
    <row r="52" spans="1:3" ht="11.25" customHeight="1">
      <c r="A52" s="104" t="s">
        <v>105</v>
      </c>
      <c r="B52" s="99">
        <v>42916</v>
      </c>
      <c r="C52" s="105">
        <f>Dat_01!B104</f>
        <v>19968.665394706</v>
      </c>
    </row>
    <row r="53" spans="1:3" ht="11.25" customHeight="1">
      <c r="A53" s="104" t="s">
        <v>97</v>
      </c>
      <c r="B53" s="99">
        <v>42947</v>
      </c>
      <c r="C53" s="105">
        <f>Dat_01!B105</f>
        <v>22698.820081207999</v>
      </c>
    </row>
    <row r="54" spans="1:3" ht="11.25" customHeight="1">
      <c r="A54" s="104" t="s">
        <v>97</v>
      </c>
      <c r="B54" s="99">
        <v>42978</v>
      </c>
      <c r="C54" s="105">
        <f>Dat_01!B106</f>
        <v>21174.742845984001</v>
      </c>
    </row>
    <row r="55" spans="1:3" ht="11.25" customHeight="1">
      <c r="A55" s="104" t="s">
        <v>98</v>
      </c>
      <c r="B55" s="99">
        <v>43008</v>
      </c>
      <c r="C55" s="105">
        <f>Dat_01!B107</f>
        <v>19931.712896519999</v>
      </c>
    </row>
    <row r="56" spans="1:3" ht="11.25" customHeight="1">
      <c r="A56" s="104" t="s">
        <v>99</v>
      </c>
      <c r="B56" s="99">
        <v>43039</v>
      </c>
      <c r="C56" s="105">
        <f>Dat_01!B108</f>
        <v>20152.46441027</v>
      </c>
    </row>
    <row r="57" spans="1:3" ht="11.25" customHeight="1">
      <c r="A57" s="104" t="s">
        <v>100</v>
      </c>
      <c r="B57" s="99">
        <v>43069</v>
      </c>
      <c r="C57" s="105">
        <f>Dat_01!B109</f>
        <v>20811.521087469999</v>
      </c>
    </row>
    <row r="58" spans="1:3" ht="11.25" customHeight="1">
      <c r="A58" s="104" t="s">
        <v>101</v>
      </c>
      <c r="B58" s="99">
        <v>43100</v>
      </c>
      <c r="C58" s="105">
        <f>Dat_01!B110</f>
        <v>20899.098706050001</v>
      </c>
    </row>
    <row r="59" spans="1:3" ht="11.25" customHeight="1">
      <c r="A59" s="104" t="s">
        <v>102</v>
      </c>
      <c r="B59" s="99">
        <v>43131</v>
      </c>
      <c r="C59" s="105">
        <f>Dat_01!B111</f>
        <v>22569.105971982</v>
      </c>
    </row>
    <row r="60" spans="1:3" ht="11.25" customHeight="1">
      <c r="A60" s="104" t="s">
        <v>103</v>
      </c>
      <c r="B60" s="99">
        <v>43159</v>
      </c>
      <c r="C60" s="105">
        <f>Dat_01!B112</f>
        <v>19820.258692852</v>
      </c>
    </row>
    <row r="61" spans="1:3" ht="11.25" customHeight="1">
      <c r="A61" s="104" t="s">
        <v>104</v>
      </c>
      <c r="B61" s="99">
        <v>43190</v>
      </c>
      <c r="C61" s="105">
        <f>Dat_01!B113</f>
        <v>19745.584442333999</v>
      </c>
    </row>
    <row r="62" spans="1:3" ht="11.25" customHeight="1">
      <c r="A62" s="104" t="s">
        <v>105</v>
      </c>
      <c r="B62" s="99">
        <v>43220</v>
      </c>
      <c r="C62" s="105">
        <f>Dat_01!B114</f>
        <v>16102.534321576</v>
      </c>
    </row>
    <row r="63" spans="1:3" ht="11.25" customHeight="1">
      <c r="A63" s="104" t="s">
        <v>98</v>
      </c>
      <c r="B63" s="99">
        <v>43251</v>
      </c>
      <c r="C63" s="105">
        <f>Dat_01!B115</f>
        <v>5907.2075999999997</v>
      </c>
    </row>
    <row r="64" spans="1:3" ht="11.25" customHeight="1">
      <c r="A64" s="104" t="s">
        <v>105</v>
      </c>
      <c r="B64" s="99">
        <v>43281</v>
      </c>
      <c r="C64" s="105">
        <f>Dat_01!B116</f>
        <v>0</v>
      </c>
    </row>
    <row r="65" spans="1:4" ht="11.25" customHeight="1">
      <c r="A65" s="104" t="s">
        <v>97</v>
      </c>
      <c r="B65" s="99">
        <v>43312</v>
      </c>
      <c r="C65" s="105">
        <f>Dat_01!B117</f>
        <v>0</v>
      </c>
    </row>
    <row r="66" spans="1:4" ht="11.25" customHeight="1">
      <c r="A66" s="104" t="s">
        <v>97</v>
      </c>
      <c r="B66" s="106">
        <v>43343</v>
      </c>
      <c r="C66" s="107">
        <f>Dat_01!B118</f>
        <v>0</v>
      </c>
    </row>
    <row r="68" spans="1:4" ht="11.25" customHeight="1">
      <c r="B68" s="94" t="s">
        <v>10</v>
      </c>
    </row>
    <row r="69" spans="1:4" ht="45.75" customHeight="1">
      <c r="B69" s="97" t="s">
        <v>106</v>
      </c>
      <c r="C69" s="98" t="s">
        <v>9</v>
      </c>
      <c r="D69" s="98" t="s">
        <v>8</v>
      </c>
    </row>
    <row r="70" spans="1:4" ht="11.25" customHeight="1">
      <c r="A70" s="93">
        <v>1</v>
      </c>
      <c r="B70" s="99" t="str">
        <f>Dat_01!A129</f>
        <v>01/04/2020</v>
      </c>
      <c r="C70" s="105">
        <f>Dat_01!B129</f>
        <v>28316.895</v>
      </c>
      <c r="D70" s="105">
        <f>Dat_01!D129</f>
        <v>566.75897852000003</v>
      </c>
    </row>
    <row r="71" spans="1:4" ht="11.25" customHeight="1">
      <c r="A71" s="93">
        <v>2</v>
      </c>
      <c r="B71" s="99" t="str">
        <f>Dat_01!A130</f>
        <v>02/04/2020</v>
      </c>
      <c r="C71" s="105">
        <f>Dat_01!B130</f>
        <v>28212.707008000001</v>
      </c>
      <c r="D71" s="105">
        <f>Dat_01!D130</f>
        <v>565.871896064</v>
      </c>
    </row>
    <row r="72" spans="1:4" ht="11.25" customHeight="1">
      <c r="A72" s="93">
        <v>3</v>
      </c>
      <c r="B72" s="99" t="str">
        <f>Dat_01!A131</f>
        <v>03/04/2020</v>
      </c>
      <c r="C72" s="105">
        <f>Dat_01!B131</f>
        <v>27158.001</v>
      </c>
      <c r="D72" s="105">
        <f>Dat_01!D131</f>
        <v>551.84816271</v>
      </c>
    </row>
    <row r="73" spans="1:4" ht="11.25" customHeight="1">
      <c r="A73" s="93">
        <v>4</v>
      </c>
      <c r="B73" s="99" t="str">
        <f>Dat_01!A132</f>
        <v>04/04/2020</v>
      </c>
      <c r="C73" s="105">
        <f>Dat_01!B132</f>
        <v>25821.219504000001</v>
      </c>
      <c r="D73" s="105">
        <f>Dat_01!D132</f>
        <v>511.31290576800001</v>
      </c>
    </row>
    <row r="74" spans="1:4" ht="11.25" customHeight="1">
      <c r="A74" s="93">
        <v>5</v>
      </c>
      <c r="B74" s="99" t="str">
        <f>Dat_01!A133</f>
        <v>05/04/2020</v>
      </c>
      <c r="C74" s="105">
        <f>Dat_01!B133</f>
        <v>25283.162400000001</v>
      </c>
      <c r="D74" s="105">
        <f>Dat_01!D133</f>
        <v>488.50857228000001</v>
      </c>
    </row>
    <row r="75" spans="1:4" ht="11.25" customHeight="1">
      <c r="A75" s="93">
        <v>6</v>
      </c>
      <c r="B75" s="99" t="str">
        <f>Dat_01!A134</f>
        <v>06/04/2020</v>
      </c>
      <c r="C75" s="105">
        <f>Dat_01!B134</f>
        <v>26974.034</v>
      </c>
      <c r="D75" s="105">
        <f>Dat_01!D134</f>
        <v>536.46607423800003</v>
      </c>
    </row>
    <row r="76" spans="1:4" ht="11.25" customHeight="1">
      <c r="A76" s="93">
        <v>7</v>
      </c>
      <c r="B76" s="99" t="str">
        <f>Dat_01!A135</f>
        <v>07/04/2020</v>
      </c>
      <c r="C76" s="105">
        <f>Dat_01!B135</f>
        <v>26424.067999999999</v>
      </c>
      <c r="D76" s="105">
        <f>Dat_01!D135</f>
        <v>535.61338499999999</v>
      </c>
    </row>
    <row r="77" spans="1:4" ht="11.25" customHeight="1">
      <c r="A77" s="93">
        <v>8</v>
      </c>
      <c r="B77" s="99" t="str">
        <f>Dat_01!A136</f>
        <v>08/04/2020</v>
      </c>
      <c r="C77" s="105">
        <f>Dat_01!B136</f>
        <v>25709.207999999999</v>
      </c>
      <c r="D77" s="105">
        <f>Dat_01!D136</f>
        <v>523.44008151200001</v>
      </c>
    </row>
    <row r="78" spans="1:4" ht="11.25" customHeight="1">
      <c r="A78" s="93">
        <v>9</v>
      </c>
      <c r="B78" s="99" t="str">
        <f>Dat_01!A137</f>
        <v>09/04/2020</v>
      </c>
      <c r="C78" s="105">
        <f>Dat_01!B137</f>
        <v>25070.383999999998</v>
      </c>
      <c r="D78" s="105">
        <f>Dat_01!D137</f>
        <v>499.67180296800001</v>
      </c>
    </row>
    <row r="79" spans="1:4" ht="11.25" customHeight="1">
      <c r="A79" s="93">
        <v>10</v>
      </c>
      <c r="B79" s="99" t="str">
        <f>Dat_01!A138</f>
        <v>10/04/2020</v>
      </c>
      <c r="C79" s="105">
        <f>Dat_01!B138</f>
        <v>24285.21</v>
      </c>
      <c r="D79" s="105">
        <f>Dat_01!D138</f>
        <v>480.96643799999998</v>
      </c>
    </row>
    <row r="80" spans="1:4" ht="11.25" customHeight="1">
      <c r="A80" s="93">
        <v>11</v>
      </c>
      <c r="B80" s="99" t="str">
        <f>Dat_01!A139</f>
        <v>11/04/2020</v>
      </c>
      <c r="C80" s="105">
        <f>Dat_01!B139</f>
        <v>24680.54</v>
      </c>
      <c r="D80" s="105">
        <f>Dat_01!D139</f>
        <v>488.04871608000002</v>
      </c>
    </row>
    <row r="81" spans="1:4" ht="11.25" customHeight="1">
      <c r="A81" s="93">
        <v>12</v>
      </c>
      <c r="B81" s="99" t="str">
        <f>Dat_01!A140</f>
        <v>12/04/2020</v>
      </c>
      <c r="C81" s="105">
        <f>Dat_01!B140</f>
        <v>24139.867399999999</v>
      </c>
      <c r="D81" s="105">
        <f>Dat_01!D140</f>
        <v>471.45703631999999</v>
      </c>
    </row>
    <row r="82" spans="1:4" ht="11.25" customHeight="1">
      <c r="A82" s="93">
        <v>13</v>
      </c>
      <c r="B82" s="99" t="str">
        <f>Dat_01!A141</f>
        <v>13/04/2020</v>
      </c>
      <c r="C82" s="105">
        <f>Dat_01!B141</f>
        <v>25746.921999999999</v>
      </c>
      <c r="D82" s="105">
        <f>Dat_01!D141</f>
        <v>506.7122885</v>
      </c>
    </row>
    <row r="83" spans="1:4" ht="11.25" customHeight="1">
      <c r="A83" s="93">
        <v>14</v>
      </c>
      <c r="B83" s="99" t="str">
        <f>Dat_01!A142</f>
        <v>14/04/2020</v>
      </c>
      <c r="C83" s="105">
        <f>Dat_01!B142</f>
        <v>27174.998</v>
      </c>
      <c r="D83" s="105">
        <f>Dat_01!D142</f>
        <v>551.83494717999997</v>
      </c>
    </row>
    <row r="84" spans="1:4" ht="11.25" customHeight="1">
      <c r="A84" s="93">
        <v>15</v>
      </c>
      <c r="B84" s="99" t="str">
        <f>Dat_01!A143</f>
        <v>15/04/2020</v>
      </c>
      <c r="C84" s="105">
        <f>Dat_01!B143</f>
        <v>28129.057479999999</v>
      </c>
      <c r="D84" s="105">
        <f>Dat_01!D143</f>
        <v>571.08403920000001</v>
      </c>
    </row>
    <row r="85" spans="1:4" ht="11.25" customHeight="1">
      <c r="A85" s="93">
        <v>16</v>
      </c>
      <c r="B85" s="99" t="str">
        <f>Dat_01!A144</f>
        <v>16/04/2020</v>
      </c>
      <c r="C85" s="105">
        <f>Dat_01!B144</f>
        <v>27831.397008</v>
      </c>
      <c r="D85" s="105">
        <f>Dat_01!D144</f>
        <v>571.16225375199997</v>
      </c>
    </row>
    <row r="86" spans="1:4" ht="11.25" customHeight="1">
      <c r="A86" s="93">
        <v>17</v>
      </c>
      <c r="B86" s="99" t="str">
        <f>Dat_01!A145</f>
        <v>17/04/2020</v>
      </c>
      <c r="C86" s="105">
        <f>Dat_01!B145</f>
        <v>27480.57704</v>
      </c>
      <c r="D86" s="105">
        <f>Dat_01!D145</f>
        <v>565.55024788000003</v>
      </c>
    </row>
    <row r="87" spans="1:4" ht="11.25" customHeight="1">
      <c r="A87" s="93">
        <v>18</v>
      </c>
      <c r="B87" s="99" t="str">
        <f>Dat_01!A146</f>
        <v>18/04/2020</v>
      </c>
      <c r="C87" s="105">
        <f>Dat_01!B146</f>
        <v>25518.600999999999</v>
      </c>
      <c r="D87" s="105">
        <f>Dat_01!D146</f>
        <v>520.87635421000004</v>
      </c>
    </row>
    <row r="88" spans="1:4" ht="11.25" customHeight="1">
      <c r="A88" s="93">
        <v>19</v>
      </c>
      <c r="B88" s="99" t="str">
        <f>Dat_01!A147</f>
        <v>19/04/2020</v>
      </c>
      <c r="C88" s="105">
        <f>Dat_01!B147</f>
        <v>24416.110189999999</v>
      </c>
      <c r="D88" s="105">
        <f>Dat_01!D147</f>
        <v>488.94095781999999</v>
      </c>
    </row>
    <row r="89" spans="1:4" ht="11.25" customHeight="1">
      <c r="A89" s="93">
        <v>20</v>
      </c>
      <c r="B89" s="99" t="str">
        <f>Dat_01!A148</f>
        <v>20/04/2020</v>
      </c>
      <c r="C89" s="105">
        <f>Dat_01!B148</f>
        <v>27179.54924</v>
      </c>
      <c r="D89" s="105">
        <f>Dat_01!D148</f>
        <v>552.29384078400005</v>
      </c>
    </row>
    <row r="90" spans="1:4" ht="11.25" customHeight="1">
      <c r="A90" s="93">
        <v>21</v>
      </c>
      <c r="B90" s="99" t="str">
        <f>Dat_01!A149</f>
        <v>21/04/2020</v>
      </c>
      <c r="C90" s="105">
        <f>Dat_01!B149</f>
        <v>28371.099399999999</v>
      </c>
      <c r="D90" s="105">
        <f>Dat_01!D149</f>
        <v>576.967318944</v>
      </c>
    </row>
    <row r="91" spans="1:4" ht="11.25" customHeight="1">
      <c r="A91" s="93">
        <v>22</v>
      </c>
      <c r="B91" s="99" t="str">
        <f>Dat_01!A150</f>
        <v>22/04/2020</v>
      </c>
      <c r="C91" s="105">
        <f>Dat_01!B150</f>
        <v>27913.885310000001</v>
      </c>
      <c r="D91" s="105">
        <f>Dat_01!D150</f>
        <v>575.73166260999994</v>
      </c>
    </row>
    <row r="92" spans="1:4" ht="11.25" customHeight="1">
      <c r="A92" s="93">
        <v>23</v>
      </c>
      <c r="B92" s="99" t="str">
        <f>Dat_01!A151</f>
        <v>23/04/2020</v>
      </c>
      <c r="C92" s="105">
        <f>Dat_01!B151</f>
        <v>27389.422399999999</v>
      </c>
      <c r="D92" s="105">
        <f>Dat_01!D151</f>
        <v>566.89348324000002</v>
      </c>
    </row>
    <row r="93" spans="1:4" ht="11.25" customHeight="1">
      <c r="A93" s="93">
        <v>24</v>
      </c>
      <c r="B93" s="99" t="str">
        <f>Dat_01!A152</f>
        <v>24/04/2020</v>
      </c>
      <c r="C93" s="105">
        <f>Dat_01!B152</f>
        <v>26928.981</v>
      </c>
      <c r="D93" s="105">
        <f>Dat_01!D152</f>
        <v>562.050492738</v>
      </c>
    </row>
    <row r="94" spans="1:4" ht="11.25" customHeight="1">
      <c r="A94" s="93">
        <v>25</v>
      </c>
      <c r="B94" s="99" t="str">
        <f>Dat_01!A153</f>
        <v>25/04/2020</v>
      </c>
      <c r="C94" s="105">
        <f>Dat_01!B153</f>
        <v>25536.058079999999</v>
      </c>
      <c r="D94" s="105">
        <f>Dat_01!D153</f>
        <v>524.38620295999999</v>
      </c>
    </row>
    <row r="95" spans="1:4" ht="11.25" customHeight="1">
      <c r="A95" s="93">
        <v>26</v>
      </c>
      <c r="B95" s="99" t="str">
        <f>Dat_01!A154</f>
        <v>26/04/2020</v>
      </c>
      <c r="C95" s="105">
        <f>Dat_01!B154</f>
        <v>24775.073</v>
      </c>
      <c r="D95" s="105">
        <f>Dat_01!D154</f>
        <v>491.99622299999999</v>
      </c>
    </row>
    <row r="96" spans="1:4" ht="11.25" customHeight="1">
      <c r="A96" s="93">
        <v>27</v>
      </c>
      <c r="B96" s="99" t="str">
        <f>Dat_01!A155</f>
        <v>27/04/2020</v>
      </c>
      <c r="C96" s="105">
        <f>Dat_01!B155</f>
        <v>27581.882000000001</v>
      </c>
      <c r="D96" s="105">
        <f>Dat_01!D155</f>
        <v>558.33729150399995</v>
      </c>
    </row>
    <row r="97" spans="1:9" ht="11.25" customHeight="1">
      <c r="A97" s="93">
        <v>28</v>
      </c>
      <c r="B97" s="99" t="str">
        <f>Dat_01!A156</f>
        <v>28/04/2020</v>
      </c>
      <c r="C97" s="105">
        <f>Dat_01!B156</f>
        <v>27570.951400000002</v>
      </c>
      <c r="D97" s="105">
        <f>Dat_01!D156</f>
        <v>569.41553192399999</v>
      </c>
    </row>
    <row r="98" spans="1:9" ht="11.25" customHeight="1">
      <c r="A98" s="93">
        <v>29</v>
      </c>
      <c r="B98" s="99" t="str">
        <f>Dat_01!A157</f>
        <v>29/04/2020</v>
      </c>
      <c r="C98" s="105">
        <f>Dat_01!B157</f>
        <v>27274.28642</v>
      </c>
      <c r="D98" s="105">
        <f>Dat_01!D157</f>
        <v>567.73323836600002</v>
      </c>
    </row>
    <row r="99" spans="1:9" ht="11.25" customHeight="1">
      <c r="A99" s="93">
        <v>30</v>
      </c>
      <c r="B99" s="99" t="str">
        <f>Dat_01!A158</f>
        <v>30/04/2020</v>
      </c>
      <c r="C99" s="105">
        <f>Dat_01!B158</f>
        <v>27211.024000000001</v>
      </c>
      <c r="D99" s="105">
        <f>Dat_01!D158</f>
        <v>560.60389750399997</v>
      </c>
    </row>
    <row r="100" spans="1:9" ht="11.25" customHeight="1">
      <c r="A100" s="93">
        <v>31</v>
      </c>
      <c r="B100" s="99">
        <f>Dat_01!A159</f>
        <v>0</v>
      </c>
      <c r="C100" s="105">
        <f>Dat_01!B159</f>
        <v>0</v>
      </c>
      <c r="D100" s="105">
        <f>Dat_01!D159</f>
        <v>0</v>
      </c>
    </row>
    <row r="101" spans="1:9" ht="11.25" customHeight="1">
      <c r="A101" s="93"/>
      <c r="B101" s="101" t="s">
        <v>107</v>
      </c>
      <c r="C101" s="108">
        <f>MAX(C70:C100)</f>
        <v>28371.099399999999</v>
      </c>
      <c r="D101" s="108">
        <f>MAX(D70:D100)</f>
        <v>576.967318944</v>
      </c>
      <c r="E101" s="131"/>
      <c r="F101" s="120"/>
    </row>
    <row r="103" spans="1:9" ht="11.25" customHeight="1">
      <c r="B103" s="94" t="s">
        <v>108</v>
      </c>
    </row>
    <row r="104" spans="1:9" ht="11.25" customHeight="1">
      <c r="B104" s="97"/>
      <c r="C104" s="109" t="s">
        <v>14</v>
      </c>
      <c r="D104" s="109" t="s">
        <v>13</v>
      </c>
      <c r="E104" s="109"/>
      <c r="F104" s="109" t="s">
        <v>12</v>
      </c>
      <c r="G104" s="97" t="s">
        <v>11</v>
      </c>
    </row>
    <row r="105" spans="1:9" ht="11.25" customHeight="1">
      <c r="B105" s="110" t="str">
        <f>Dat_01!A183</f>
        <v>Histórico</v>
      </c>
      <c r="C105" s="111">
        <f>Dat_01!D179</f>
        <v>41318</v>
      </c>
      <c r="D105" s="111">
        <f>Dat_01!B179</f>
        <v>45450</v>
      </c>
      <c r="E105" s="111"/>
      <c r="F105" s="112" t="str">
        <f>Dat_01!D183</f>
        <v>19 julio 2010 (13:26 h)</v>
      </c>
      <c r="G105" s="112" t="str">
        <f>Dat_01!E183</f>
        <v>17 diciembre 2007 (18:53 h)</v>
      </c>
    </row>
    <row r="106" spans="1:9" ht="11.25" customHeight="1">
      <c r="B106" s="110"/>
      <c r="C106" s="111"/>
      <c r="D106" s="111"/>
      <c r="E106" s="111"/>
      <c r="F106" s="112"/>
      <c r="G106" s="112"/>
    </row>
    <row r="107" spans="1:9" ht="11.25" customHeight="1">
      <c r="B107" s="110">
        <f>Dat_01!A185</f>
        <v>2019</v>
      </c>
      <c r="C107" s="111">
        <f>Dat_01!D173</f>
        <v>40021</v>
      </c>
      <c r="D107" s="111">
        <f>Dat_01!B173</f>
        <v>40455</v>
      </c>
      <c r="E107" s="111"/>
      <c r="F107" s="112" t="str">
        <f>Dat_01!D185</f>
        <v>23 julio (13:25 h)</v>
      </c>
      <c r="G107" s="112" t="str">
        <f>Dat_01!E185</f>
        <v>22 enero (20:08 h)</v>
      </c>
    </row>
    <row r="108" spans="1:9" ht="11.25" customHeight="1">
      <c r="B108" s="110">
        <f>Dat_01!A186</f>
        <v>2020</v>
      </c>
      <c r="C108" s="111">
        <f>Dat_01!D174</f>
        <v>0</v>
      </c>
      <c r="D108" s="111">
        <f>Dat_01!B174</f>
        <v>40423</v>
      </c>
      <c r="E108" s="111"/>
      <c r="F108" s="112">
        <f>Dat_01!D186</f>
        <v>0</v>
      </c>
      <c r="G108" s="112" t="str">
        <f>Dat_01!E186</f>
        <v>20 enero (20:22 h)</v>
      </c>
    </row>
    <row r="109" spans="1:9" ht="11.25" customHeight="1">
      <c r="B109" s="113" t="str">
        <f>Dat_01!A187</f>
        <v>abr-20</v>
      </c>
      <c r="C109" s="114">
        <f>Dat_01!B166</f>
        <v>29026</v>
      </c>
      <c r="D109" s="114"/>
      <c r="E109" s="114"/>
      <c r="F109" s="115" t="str">
        <f>Dat_01!D187</f>
        <v/>
      </c>
      <c r="G109" s="115"/>
      <c r="H109" s="130"/>
      <c r="I109" s="120" t="e">
        <f>(C109/H109-1)*100</f>
        <v>#DIV/0!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4" t="s">
        <v>29</v>
      </c>
    </row>
    <row r="112" spans="1:9" ht="24.75" customHeight="1">
      <c r="B112" s="97"/>
      <c r="C112" s="116" t="s">
        <v>4</v>
      </c>
      <c r="D112" s="116" t="s">
        <v>0</v>
      </c>
      <c r="E112" s="116" t="s">
        <v>22</v>
      </c>
      <c r="F112" s="116" t="s">
        <v>5</v>
      </c>
    </row>
    <row r="113" spans="1:6" ht="11.25" customHeight="1">
      <c r="A113" s="10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A</v>
      </c>
      <c r="B113" s="99" t="str">
        <f>Dat_01!A33</f>
        <v>Abril 2019</v>
      </c>
      <c r="C113" s="100">
        <f>Dat_01!C33*100</f>
        <v>-2.0670000000000002</v>
      </c>
      <c r="D113" s="100">
        <f>Dat_01!D33*100</f>
        <v>-0.92400000000000004</v>
      </c>
      <c r="E113" s="100">
        <f>Dat_01!E33*100</f>
        <v>-7.3999999999999996E-2</v>
      </c>
      <c r="F113" s="100">
        <f>Dat_01!F33*100</f>
        <v>-1.069</v>
      </c>
    </row>
    <row r="114" spans="1:6" ht="11.25" customHeight="1">
      <c r="A114" s="10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M</v>
      </c>
      <c r="B114" s="99" t="str">
        <f>Dat_01!A34</f>
        <v>Mayo 2019</v>
      </c>
      <c r="C114" s="100">
        <f>Dat_01!C34*100</f>
        <v>-0.91900000000000004</v>
      </c>
      <c r="D114" s="100">
        <f>Dat_01!D34*100</f>
        <v>0.68300000000000005</v>
      </c>
      <c r="E114" s="100">
        <f>Dat_01!E34*100</f>
        <v>0.90300000000000002</v>
      </c>
      <c r="F114" s="100">
        <f>Dat_01!F34*100</f>
        <v>-2.5049999999999999</v>
      </c>
    </row>
    <row r="115" spans="1:6" ht="11.25" customHeight="1">
      <c r="A115" s="104" t="str">
        <f t="shared" si="1"/>
        <v>J</v>
      </c>
      <c r="B115" s="99" t="str">
        <f>Dat_01!A35</f>
        <v>Junio 2019</v>
      </c>
      <c r="C115" s="100">
        <f>Dat_01!C35*100</f>
        <v>-1.8079999999999998</v>
      </c>
      <c r="D115" s="100">
        <f>Dat_01!D35*100</f>
        <v>-0.84299999999999997</v>
      </c>
      <c r="E115" s="100">
        <f>Dat_01!E35*100</f>
        <v>1.583</v>
      </c>
      <c r="F115" s="100">
        <f>Dat_01!F35*100</f>
        <v>-2.548</v>
      </c>
    </row>
    <row r="116" spans="1:6" ht="11.25" customHeight="1">
      <c r="A116" s="104" t="str">
        <f t="shared" si="1"/>
        <v>J</v>
      </c>
      <c r="B116" s="99" t="str">
        <f>Dat_01!A36</f>
        <v>Julio 2019</v>
      </c>
      <c r="C116" s="100">
        <f>Dat_01!C36*100</f>
        <v>2.335</v>
      </c>
      <c r="D116" s="100">
        <f>Dat_01!D36*100</f>
        <v>2.3330000000000002</v>
      </c>
      <c r="E116" s="100">
        <f>Dat_01!E36*100</f>
        <v>2.94</v>
      </c>
      <c r="F116" s="100">
        <f>Dat_01!F36*100</f>
        <v>-2.9380000000000002</v>
      </c>
    </row>
    <row r="117" spans="1:6" ht="11.25" customHeight="1">
      <c r="A117" s="104" t="str">
        <f t="shared" si="1"/>
        <v>A</v>
      </c>
      <c r="B117" s="99" t="str">
        <f>Dat_01!A37</f>
        <v>Agosto 2019</v>
      </c>
      <c r="C117" s="100">
        <f>Dat_01!C37*100</f>
        <v>-3.6830000000000003</v>
      </c>
      <c r="D117" s="100">
        <f>Dat_01!D37*100</f>
        <v>3.2680000000000002</v>
      </c>
      <c r="E117" s="100">
        <f>Dat_01!E37*100</f>
        <v>1.0370000000000001</v>
      </c>
      <c r="F117" s="100">
        <f>Dat_01!F37*100</f>
        <v>-7.9880000000000004</v>
      </c>
    </row>
    <row r="118" spans="1:6" ht="11.25" customHeight="1">
      <c r="A118" s="104" t="str">
        <f t="shared" si="1"/>
        <v>S</v>
      </c>
      <c r="B118" s="99" t="str">
        <f>Dat_01!A38</f>
        <v>Septiembre 2019</v>
      </c>
      <c r="C118" s="100">
        <f>Dat_01!C38*100</f>
        <v>-3.9089999999999998</v>
      </c>
      <c r="D118" s="100">
        <f>Dat_01!D38*100</f>
        <v>1.4789999999999999</v>
      </c>
      <c r="E118" s="100">
        <f>Dat_01!E38*100</f>
        <v>-0.496</v>
      </c>
      <c r="F118" s="100">
        <f>Dat_01!F38*100</f>
        <v>-4.8919999999999995</v>
      </c>
    </row>
    <row r="119" spans="1:6" ht="11.25" customHeight="1">
      <c r="A119" s="104" t="str">
        <f t="shared" si="1"/>
        <v>O</v>
      </c>
      <c r="B119" s="99" t="str">
        <f>Dat_01!A39</f>
        <v>Octubre 2019</v>
      </c>
      <c r="C119" s="100">
        <f>Dat_01!C39*100</f>
        <v>-0.67400000000000004</v>
      </c>
      <c r="D119" s="100">
        <f>Dat_01!D39*100</f>
        <v>1.135</v>
      </c>
      <c r="E119" s="100">
        <f>Dat_01!E39*100</f>
        <v>0.13500000000000001</v>
      </c>
      <c r="F119" s="100">
        <f>Dat_01!F39*100</f>
        <v>-1.944</v>
      </c>
    </row>
    <row r="120" spans="1:6" ht="11.25" customHeight="1">
      <c r="A120" s="104" t="str">
        <f t="shared" si="1"/>
        <v>N</v>
      </c>
      <c r="B120" s="99" t="str">
        <f>Dat_01!A40</f>
        <v>Noviembre 2019</v>
      </c>
      <c r="C120" s="100">
        <f>Dat_01!C40*100</f>
        <v>-0.437</v>
      </c>
      <c r="D120" s="100">
        <f>Dat_01!D40*100</f>
        <v>-4.4000000000000004E-2</v>
      </c>
      <c r="E120" s="100">
        <f>Dat_01!E40*100</f>
        <v>0.92700000000000005</v>
      </c>
      <c r="F120" s="100">
        <f>Dat_01!F40*100</f>
        <v>-1.32</v>
      </c>
    </row>
    <row r="121" spans="1:6" ht="11.25" customHeight="1">
      <c r="A121" s="104" t="str">
        <f t="shared" si="1"/>
        <v>D</v>
      </c>
      <c r="B121" s="99" t="str">
        <f>Dat_01!A41</f>
        <v>Diciembre 2019</v>
      </c>
      <c r="C121" s="100">
        <f>Dat_01!C41*100</f>
        <v>-1.3010000000000002</v>
      </c>
      <c r="D121" s="100">
        <f>Dat_01!D41*100</f>
        <v>-0.23800000000000002</v>
      </c>
      <c r="E121" s="100">
        <f>Dat_01!E41*100</f>
        <v>0.36</v>
      </c>
      <c r="F121" s="100">
        <f>Dat_01!F41*100</f>
        <v>-1.423</v>
      </c>
    </row>
    <row r="122" spans="1:6" ht="11.25" customHeight="1">
      <c r="A122" s="104" t="str">
        <f t="shared" si="1"/>
        <v>E</v>
      </c>
      <c r="B122" s="99" t="str">
        <f>Dat_01!A42</f>
        <v>Enero 2020</v>
      </c>
      <c r="C122" s="100">
        <f>Dat_01!C42*100</f>
        <v>-3.1230000000000002</v>
      </c>
      <c r="D122" s="100">
        <f>Dat_01!D42*100</f>
        <v>-1.1639999999999999</v>
      </c>
      <c r="E122" s="100">
        <f>Dat_01!E42*100</f>
        <v>-0.129</v>
      </c>
      <c r="F122" s="100">
        <f>Dat_01!F42*100</f>
        <v>-1.83</v>
      </c>
    </row>
    <row r="123" spans="1:6" ht="11.25" customHeight="1">
      <c r="A123" s="104" t="str">
        <f t="shared" si="1"/>
        <v>F</v>
      </c>
      <c r="B123" s="99" t="str">
        <f>Dat_01!A43</f>
        <v>Febrero 2020</v>
      </c>
      <c r="C123" s="100">
        <f>Dat_01!C43*100</f>
        <v>-1.659</v>
      </c>
      <c r="D123" s="100">
        <f>Dat_01!D43*100</f>
        <v>-0.16700000000000001</v>
      </c>
      <c r="E123" s="100">
        <f>Dat_01!E43*100</f>
        <v>-1.427</v>
      </c>
      <c r="F123" s="100">
        <f>Dat_01!F43*100</f>
        <v>-6.5000000000000002E-2</v>
      </c>
    </row>
    <row r="124" spans="1:6" ht="11.25" customHeight="1">
      <c r="A124" s="104" t="str">
        <f t="shared" si="1"/>
        <v>M</v>
      </c>
      <c r="B124" s="99" t="str">
        <f>Dat_01!A44</f>
        <v>Marzo 2020</v>
      </c>
      <c r="C124" s="100">
        <f>Dat_01!C44*100</f>
        <v>-4.734</v>
      </c>
      <c r="D124" s="100">
        <f>Dat_01!D44*100</f>
        <v>0.377</v>
      </c>
      <c r="E124" s="100">
        <f>Dat_01!E44*100</f>
        <v>1.3240000000000001</v>
      </c>
      <c r="F124" s="100">
        <f>Dat_01!F44*100</f>
        <v>-6.4350000000000005</v>
      </c>
    </row>
    <row r="125" spans="1:6" ht="11.25" customHeight="1">
      <c r="A125" s="104" t="str">
        <f t="shared" si="1"/>
        <v>A</v>
      </c>
      <c r="B125" s="106" t="str">
        <f>Dat_01!A45</f>
        <v>Abril 2020</v>
      </c>
      <c r="C125" s="100">
        <f>Dat_01!C45*100</f>
        <v>-17.481999999999999</v>
      </c>
      <c r="D125" s="100">
        <f>Dat_01!D45*100</f>
        <v>-1E-3</v>
      </c>
      <c r="E125" s="117">
        <f>Dat_01!E45*100</f>
        <v>-0.46499999999999997</v>
      </c>
      <c r="F125" s="117">
        <f>Dat_01!F45*100</f>
        <v>-17.016000000000002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workbookViewId="0">
      <selection activeCell="F158" sqref="F158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3.28515625" style="49" bestFit="1" customWidth="1"/>
    <col min="10" max="10" width="31.140625" style="49" bestFit="1" customWidth="1"/>
    <col min="11" max="11" width="30.85546875" style="49" bestFit="1" customWidth="1"/>
    <col min="12" max="12" width="26.85546875" style="49" bestFit="1" customWidth="1"/>
    <col min="13" max="13" width="28" style="49" bestFit="1" customWidth="1"/>
    <col min="14" max="14" width="35.85546875" style="49" bestFit="1" customWidth="1"/>
    <col min="15" max="16384" width="11.42578125" style="49"/>
  </cols>
  <sheetData>
    <row r="1" spans="1:10">
      <c r="A1" s="60" t="s">
        <v>53</v>
      </c>
      <c r="B1" s="60" t="s">
        <v>74</v>
      </c>
    </row>
    <row r="2" spans="1:10">
      <c r="A2" s="53" t="s">
        <v>158</v>
      </c>
      <c r="B2" s="53" t="s">
        <v>159</v>
      </c>
      <c r="C2" s="88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abril</v>
      </c>
    </row>
    <row r="4" spans="1:10">
      <c r="A4" s="51" t="s">
        <v>53</v>
      </c>
      <c r="B4" s="139" t="s">
        <v>158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54</v>
      </c>
      <c r="B5" s="141" t="s">
        <v>46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55</v>
      </c>
      <c r="B6" s="59" t="s">
        <v>47</v>
      </c>
      <c r="C6" s="59" t="s">
        <v>132</v>
      </c>
      <c r="D6" s="59" t="s">
        <v>48</v>
      </c>
      <c r="E6" s="59" t="s">
        <v>49</v>
      </c>
      <c r="F6" s="59" t="s">
        <v>133</v>
      </c>
      <c r="G6" s="59" t="s">
        <v>50</v>
      </c>
      <c r="H6" s="59" t="s">
        <v>51</v>
      </c>
      <c r="I6" s="59" t="s">
        <v>134</v>
      </c>
      <c r="J6" s="59" t="s">
        <v>52</v>
      </c>
    </row>
    <row r="7" spans="1:10">
      <c r="A7" s="51" t="s">
        <v>56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32</v>
      </c>
      <c r="B8" s="86">
        <v>2860842.288526</v>
      </c>
      <c r="C8" s="86">
        <v>1925768.643188</v>
      </c>
      <c r="D8" s="66">
        <v>0.48555866180000001</v>
      </c>
      <c r="E8" s="86">
        <v>12530867.121339999</v>
      </c>
      <c r="F8" s="86">
        <v>8668200.205968</v>
      </c>
      <c r="G8" s="66">
        <v>0.44561348649999999</v>
      </c>
      <c r="H8" s="86">
        <v>28571600.175884001</v>
      </c>
      <c r="I8" s="86">
        <v>29078403.600901999</v>
      </c>
      <c r="J8" s="66">
        <v>-1.7428860000000001E-2</v>
      </c>
    </row>
    <row r="9" spans="1:10">
      <c r="A9" s="53" t="s">
        <v>33</v>
      </c>
      <c r="B9" s="86">
        <v>314350.98405000003</v>
      </c>
      <c r="C9" s="86">
        <v>129466.85282</v>
      </c>
      <c r="D9" s="66">
        <v>1.4280422147</v>
      </c>
      <c r="E9" s="86">
        <v>1081493.531404</v>
      </c>
      <c r="F9" s="86">
        <v>656558.10473000002</v>
      </c>
      <c r="G9" s="66">
        <v>0.64721678650000003</v>
      </c>
      <c r="H9" s="86">
        <v>2067252.9770160001</v>
      </c>
      <c r="I9" s="86">
        <v>1481079.554362</v>
      </c>
      <c r="J9" s="66">
        <v>0.39577443420000002</v>
      </c>
    </row>
    <row r="10" spans="1:10">
      <c r="A10" s="53" t="s">
        <v>34</v>
      </c>
      <c r="B10" s="86">
        <v>4085604.835</v>
      </c>
      <c r="C10" s="86">
        <v>4621662.9220000003</v>
      </c>
      <c r="D10" s="66">
        <v>-0.11598814020000001</v>
      </c>
      <c r="E10" s="86">
        <v>19435437.414000001</v>
      </c>
      <c r="F10" s="86">
        <v>19704584.688000001</v>
      </c>
      <c r="G10" s="66">
        <v>-1.3659119399999999E-2</v>
      </c>
      <c r="H10" s="86">
        <v>55555260.119000003</v>
      </c>
      <c r="I10" s="86">
        <v>54912050.465999998</v>
      </c>
      <c r="J10" s="66">
        <v>1.17134517E-2</v>
      </c>
    </row>
    <row r="11" spans="1:10">
      <c r="A11" s="53" t="s">
        <v>35</v>
      </c>
      <c r="B11" s="86">
        <v>306838.93199999997</v>
      </c>
      <c r="C11" s="86">
        <v>722878.66599999997</v>
      </c>
      <c r="D11" s="66">
        <v>-0.57553190259999998</v>
      </c>
      <c r="E11" s="86">
        <v>2475099.0809999998</v>
      </c>
      <c r="F11" s="86">
        <v>6869245.2180000003</v>
      </c>
      <c r="G11" s="66">
        <v>-0.63968398240000002</v>
      </c>
      <c r="H11" s="86">
        <v>6278337.4019999998</v>
      </c>
      <c r="I11" s="86">
        <v>32570251.943999998</v>
      </c>
      <c r="J11" s="66">
        <v>-0.80723706370000003</v>
      </c>
    </row>
    <row r="12" spans="1:10">
      <c r="A12" s="53" t="s">
        <v>36</v>
      </c>
      <c r="B12" s="86">
        <v>0</v>
      </c>
      <c r="C12" s="86">
        <v>1E-3</v>
      </c>
      <c r="D12" s="66">
        <v>-1</v>
      </c>
      <c r="E12" s="86">
        <v>1E-3</v>
      </c>
      <c r="F12" s="86">
        <v>1E-3</v>
      </c>
      <c r="G12" s="66">
        <v>0</v>
      </c>
      <c r="H12" s="86">
        <v>-1E-3</v>
      </c>
      <c r="I12" s="86">
        <v>0</v>
      </c>
      <c r="J12" s="66">
        <v>0</v>
      </c>
    </row>
    <row r="13" spans="1:10">
      <c r="A13" s="53" t="s">
        <v>37</v>
      </c>
      <c r="B13" s="86">
        <v>1731045.4140000001</v>
      </c>
      <c r="C13" s="86">
        <v>2714250.5219999999</v>
      </c>
      <c r="D13" s="66">
        <v>-0.36223815749999999</v>
      </c>
      <c r="E13" s="86">
        <v>8778380.3959999997</v>
      </c>
      <c r="F13" s="86">
        <v>10495117.263</v>
      </c>
      <c r="G13" s="66">
        <v>-0.1635748152</v>
      </c>
      <c r="H13" s="86">
        <v>49423337.755999997</v>
      </c>
      <c r="I13" s="86">
        <v>30243981.962000001</v>
      </c>
      <c r="J13" s="66">
        <v>0.63415445159999995</v>
      </c>
    </row>
    <row r="14" spans="1:10">
      <c r="A14" s="53" t="s">
        <v>38</v>
      </c>
      <c r="B14" s="86">
        <v>3635808.077</v>
      </c>
      <c r="C14" s="86">
        <v>4595945.8760000002</v>
      </c>
      <c r="D14" s="66">
        <v>-0.20890972720000001</v>
      </c>
      <c r="E14" s="86">
        <v>17869103.245000001</v>
      </c>
      <c r="F14" s="86">
        <v>19037072.991</v>
      </c>
      <c r="G14" s="66">
        <v>-6.1352380499999998E-2</v>
      </c>
      <c r="H14" s="86">
        <v>51925658.593999997</v>
      </c>
      <c r="I14" s="86">
        <v>45976289.762000002</v>
      </c>
      <c r="J14" s="66">
        <v>0.12940080339999999</v>
      </c>
    </row>
    <row r="15" spans="1:10">
      <c r="A15" s="53" t="s">
        <v>39</v>
      </c>
      <c r="B15" s="86">
        <v>1109721.3430000001</v>
      </c>
      <c r="C15" s="86">
        <v>668276.49899999995</v>
      </c>
      <c r="D15" s="66">
        <v>0.66057215039999995</v>
      </c>
      <c r="E15" s="86">
        <v>3669230.5079999999</v>
      </c>
      <c r="F15" s="86">
        <v>2530896.963</v>
      </c>
      <c r="G15" s="66">
        <v>0.44977474849999999</v>
      </c>
      <c r="H15" s="86">
        <v>9978840.4900000002</v>
      </c>
      <c r="I15" s="86">
        <v>7783706.4230000004</v>
      </c>
      <c r="J15" s="66">
        <v>0.28201655450000002</v>
      </c>
    </row>
    <row r="16" spans="1:10">
      <c r="A16" s="53" t="s">
        <v>40</v>
      </c>
      <c r="B16" s="86">
        <v>206865.43700000001</v>
      </c>
      <c r="C16" s="86">
        <v>379268.81699999998</v>
      </c>
      <c r="D16" s="66">
        <v>-0.45456776900000001</v>
      </c>
      <c r="E16" s="86">
        <v>756399.93099999998</v>
      </c>
      <c r="F16" s="86">
        <v>1285243.642</v>
      </c>
      <c r="G16" s="66">
        <v>-0.4114735088</v>
      </c>
      <c r="H16" s="86">
        <v>4637587.4340000004</v>
      </c>
      <c r="I16" s="86">
        <v>4807483.6129999999</v>
      </c>
      <c r="J16" s="66">
        <v>-3.5339939299999998E-2</v>
      </c>
    </row>
    <row r="17" spans="1:14">
      <c r="A17" s="53" t="s">
        <v>41</v>
      </c>
      <c r="B17" s="86">
        <v>329113.93300000002</v>
      </c>
      <c r="C17" s="86">
        <v>274244.38400000002</v>
      </c>
      <c r="D17" s="66">
        <v>0.20007537880000001</v>
      </c>
      <c r="E17" s="86">
        <v>1351607.064</v>
      </c>
      <c r="F17" s="86">
        <v>1171940.1839999999</v>
      </c>
      <c r="G17" s="66">
        <v>0.15330721010000001</v>
      </c>
      <c r="H17" s="86">
        <v>3786246.7310000001</v>
      </c>
      <c r="I17" s="86">
        <v>3615227.1749999998</v>
      </c>
      <c r="J17" s="66">
        <v>4.73053415E-2</v>
      </c>
    </row>
    <row r="18" spans="1:14">
      <c r="A18" s="53" t="s">
        <v>42</v>
      </c>
      <c r="B18" s="86">
        <v>1906688.5179999999</v>
      </c>
      <c r="C18" s="86">
        <v>2489560.2039999999</v>
      </c>
      <c r="D18" s="66">
        <v>-0.234126367</v>
      </c>
      <c r="E18" s="86">
        <v>8800244.9299999997</v>
      </c>
      <c r="F18" s="86">
        <v>10143691.055</v>
      </c>
      <c r="G18" s="66">
        <v>-0.13244154599999999</v>
      </c>
      <c r="H18" s="86">
        <v>28236473.802000001</v>
      </c>
      <c r="I18" s="86">
        <v>29694090.510000002</v>
      </c>
      <c r="J18" s="66">
        <v>-4.90877708E-2</v>
      </c>
    </row>
    <row r="19" spans="1:14">
      <c r="A19" s="53" t="s">
        <v>44</v>
      </c>
      <c r="B19" s="86">
        <v>29749.654500000001</v>
      </c>
      <c r="C19" s="86">
        <v>64179.036</v>
      </c>
      <c r="D19" s="66">
        <v>-0.5364583772</v>
      </c>
      <c r="E19" s="86">
        <v>192301.9235</v>
      </c>
      <c r="F19" s="86">
        <v>256935.06049999999</v>
      </c>
      <c r="G19" s="66">
        <v>-0.25155436889999999</v>
      </c>
      <c r="H19" s="86">
        <v>674320.35349999997</v>
      </c>
      <c r="I19" s="86">
        <v>725608.11699999997</v>
      </c>
      <c r="J19" s="66">
        <v>-7.0682455599999999E-2</v>
      </c>
    </row>
    <row r="20" spans="1:14">
      <c r="A20" s="53" t="s">
        <v>43</v>
      </c>
      <c r="B20" s="86">
        <v>133880.0595</v>
      </c>
      <c r="C20" s="86">
        <v>175342.614</v>
      </c>
      <c r="D20" s="66">
        <v>-0.23646593120000001</v>
      </c>
      <c r="E20" s="86">
        <v>621439.77150000003</v>
      </c>
      <c r="F20" s="86">
        <v>753466.42249999999</v>
      </c>
      <c r="G20" s="66">
        <v>-0.17522565979999999</v>
      </c>
      <c r="H20" s="86">
        <v>1939604.2084999999</v>
      </c>
      <c r="I20" s="86">
        <v>2233516.321</v>
      </c>
      <c r="J20" s="66">
        <v>-0.13159165649999999</v>
      </c>
    </row>
    <row r="21" spans="1:14">
      <c r="A21" s="67" t="s">
        <v>80</v>
      </c>
      <c r="B21" s="87">
        <v>16650509.475576</v>
      </c>
      <c r="C21" s="87">
        <v>18760845.037007999</v>
      </c>
      <c r="D21" s="68">
        <v>-0.1124861677</v>
      </c>
      <c r="E21" s="87">
        <v>77561604.917743996</v>
      </c>
      <c r="F21" s="87">
        <v>81572951.798697993</v>
      </c>
      <c r="G21" s="68">
        <v>-4.9174962900000001E-2</v>
      </c>
      <c r="H21" s="87">
        <v>243074520.04190001</v>
      </c>
      <c r="I21" s="87">
        <v>243121689.448264</v>
      </c>
      <c r="J21" s="68">
        <v>-1.9401560000000001E-4</v>
      </c>
    </row>
    <row r="22" spans="1:14">
      <c r="A22" s="53" t="s">
        <v>81</v>
      </c>
      <c r="B22" s="86">
        <v>-699831.40899999999</v>
      </c>
      <c r="C22" s="86">
        <v>-213481.91795199999</v>
      </c>
      <c r="D22" s="66">
        <v>2.2781765111999999</v>
      </c>
      <c r="E22" s="86">
        <v>-2123049.3259999999</v>
      </c>
      <c r="F22" s="86">
        <v>-1118917.4814859999</v>
      </c>
      <c r="G22" s="66">
        <v>0.89741367090000002</v>
      </c>
      <c r="H22" s="86">
        <v>-4029095.31176</v>
      </c>
      <c r="I22" s="86">
        <v>-2378465.9582750001</v>
      </c>
      <c r="J22" s="66">
        <v>0.69398905950000001</v>
      </c>
    </row>
    <row r="23" spans="1:14">
      <c r="A23" s="53" t="s">
        <v>45</v>
      </c>
      <c r="B23" s="86">
        <v>-80581.305999999997</v>
      </c>
      <c r="C23" s="86">
        <v>-124430.774</v>
      </c>
      <c r="D23" s="66">
        <v>-0.35240050830000003</v>
      </c>
      <c r="E23" s="86">
        <v>-445446.08600000001</v>
      </c>
      <c r="F23" s="86">
        <v>-503234.72700000001</v>
      </c>
      <c r="G23" s="66">
        <v>-0.1148343663</v>
      </c>
      <c r="H23" s="86">
        <v>-1637051.8810000001</v>
      </c>
      <c r="I23" s="86">
        <v>-1393931.246</v>
      </c>
      <c r="J23" s="66">
        <v>0.1744136489</v>
      </c>
    </row>
    <row r="24" spans="1:14">
      <c r="A24" s="53" t="s">
        <v>82</v>
      </c>
      <c r="B24" s="86">
        <v>232437.56099999999</v>
      </c>
      <c r="C24" s="86">
        <v>1091119.6780000001</v>
      </c>
      <c r="D24" s="66">
        <v>-0.78697335800000001</v>
      </c>
      <c r="E24" s="86">
        <v>3244373.923</v>
      </c>
      <c r="F24" s="86">
        <v>3741426.9610000001</v>
      </c>
      <c r="G24" s="66">
        <v>-0.13285119370000001</v>
      </c>
      <c r="H24" s="86">
        <v>6365272.0109999999</v>
      </c>
      <c r="I24" s="86">
        <v>12037360.357000001</v>
      </c>
      <c r="J24" s="66">
        <v>-0.47120699040000003</v>
      </c>
    </row>
    <row r="25" spans="1:14">
      <c r="A25" s="67" t="s">
        <v>83</v>
      </c>
      <c r="B25" s="87">
        <v>16102534.321575999</v>
      </c>
      <c r="C25" s="87">
        <v>19514052.023056</v>
      </c>
      <c r="D25" s="68">
        <v>-0.17482364489999999</v>
      </c>
      <c r="E25" s="87">
        <v>78237483.428744003</v>
      </c>
      <c r="F25" s="87">
        <v>83692226.551211998</v>
      </c>
      <c r="G25" s="68">
        <v>-6.5176221800000003E-2</v>
      </c>
      <c r="H25" s="87">
        <v>243773644.86014</v>
      </c>
      <c r="I25" s="87">
        <v>251386652.60098901</v>
      </c>
      <c r="J25" s="68">
        <v>-3.0284057100000001E-2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2"/>
      <c r="B30" s="122" t="s">
        <v>54</v>
      </c>
      <c r="C30" s="144" t="s">
        <v>46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</row>
    <row r="31" spans="1:14">
      <c r="A31" s="122"/>
      <c r="B31" s="122" t="s">
        <v>55</v>
      </c>
      <c r="C31" s="133" t="s">
        <v>120</v>
      </c>
      <c r="D31" s="133" t="s">
        <v>121</v>
      </c>
      <c r="E31" s="133" t="s">
        <v>122</v>
      </c>
      <c r="F31" s="133" t="s">
        <v>123</v>
      </c>
      <c r="G31" s="133" t="s">
        <v>124</v>
      </c>
      <c r="H31" s="133" t="s">
        <v>125</v>
      </c>
      <c r="I31" s="133" t="s">
        <v>126</v>
      </c>
      <c r="J31" s="133" t="s">
        <v>127</v>
      </c>
      <c r="K31" s="133" t="s">
        <v>128</v>
      </c>
      <c r="L31" s="133" t="s">
        <v>129</v>
      </c>
      <c r="M31" s="133" t="s">
        <v>130</v>
      </c>
      <c r="N31" s="133" t="s">
        <v>131</v>
      </c>
    </row>
    <row r="32" spans="1:14">
      <c r="A32" s="122" t="s">
        <v>53</v>
      </c>
      <c r="B32" s="122" t="s">
        <v>61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</row>
    <row r="33" spans="1:15">
      <c r="A33" s="124" t="s">
        <v>116</v>
      </c>
      <c r="B33" s="124" t="s">
        <v>139</v>
      </c>
      <c r="C33" s="128">
        <v>-2.0670000000000001E-2</v>
      </c>
      <c r="D33" s="128">
        <v>-9.2399999999999999E-3</v>
      </c>
      <c r="E33" s="128">
        <v>-7.3999999999999999E-4</v>
      </c>
      <c r="F33" s="128">
        <v>-1.069E-2</v>
      </c>
      <c r="G33" s="128">
        <v>-2.538E-2</v>
      </c>
      <c r="H33" s="128">
        <v>1.83E-3</v>
      </c>
      <c r="I33" s="128">
        <v>-1.142E-2</v>
      </c>
      <c r="J33" s="128">
        <v>-1.5789999999999998E-2</v>
      </c>
      <c r="K33" s="128">
        <v>-1.529E-2</v>
      </c>
      <c r="L33" s="128">
        <v>-2.8700000000000002E-3</v>
      </c>
      <c r="M33" s="128">
        <v>-6.2300000000000003E-3</v>
      </c>
      <c r="N33" s="128">
        <v>-6.1900000000000002E-3</v>
      </c>
      <c r="O33" s="65" t="str">
        <f t="shared" ref="O33:O45" si="0">MID(UPPER(TEXT(A33,"mmm")),1,1)</f>
        <v>A</v>
      </c>
    </row>
    <row r="34" spans="1:15">
      <c r="A34" s="124" t="s">
        <v>117</v>
      </c>
      <c r="B34" s="124" t="s">
        <v>140</v>
      </c>
      <c r="C34" s="128">
        <v>-9.1900000000000003E-3</v>
      </c>
      <c r="D34" s="128">
        <v>6.8300000000000001E-3</v>
      </c>
      <c r="E34" s="128">
        <v>9.0299999999999998E-3</v>
      </c>
      <c r="F34" s="128">
        <v>-2.5049999999999999E-2</v>
      </c>
      <c r="G34" s="128">
        <v>-2.231E-2</v>
      </c>
      <c r="H34" s="128">
        <v>2.7699999999999999E-3</v>
      </c>
      <c r="I34" s="128">
        <v>-7.5199999999999998E-3</v>
      </c>
      <c r="J34" s="128">
        <v>-1.7559999999999999E-2</v>
      </c>
      <c r="K34" s="128">
        <v>-1.555E-2</v>
      </c>
      <c r="L34" s="128">
        <v>-2.0100000000000001E-3</v>
      </c>
      <c r="M34" s="128">
        <v>-4.2399999999999998E-3</v>
      </c>
      <c r="N34" s="128">
        <v>-9.2999999999999992E-3</v>
      </c>
      <c r="O34" s="65" t="str">
        <f t="shared" si="0"/>
        <v>M</v>
      </c>
    </row>
    <row r="35" spans="1:15">
      <c r="A35" s="124" t="s">
        <v>118</v>
      </c>
      <c r="B35" s="124" t="s">
        <v>141</v>
      </c>
      <c r="C35" s="128">
        <v>-1.8079999999999999E-2</v>
      </c>
      <c r="D35" s="128">
        <v>-8.43E-3</v>
      </c>
      <c r="E35" s="128">
        <v>1.583E-2</v>
      </c>
      <c r="F35" s="128">
        <v>-2.5479999999999999E-2</v>
      </c>
      <c r="G35" s="128">
        <v>-2.163E-2</v>
      </c>
      <c r="H35" s="128">
        <v>9.7000000000000005E-4</v>
      </c>
      <c r="I35" s="128">
        <v>-3.7399999999999998E-3</v>
      </c>
      <c r="J35" s="128">
        <v>-1.8859999999999998E-2</v>
      </c>
      <c r="K35" s="128">
        <v>-1.179E-2</v>
      </c>
      <c r="L35" s="128">
        <v>-2.2300000000000002E-3</v>
      </c>
      <c r="M35" s="128">
        <v>-6.6E-4</v>
      </c>
      <c r="N35" s="128">
        <v>-8.8999999999999999E-3</v>
      </c>
      <c r="O35" s="65" t="str">
        <f t="shared" si="0"/>
        <v>J</v>
      </c>
    </row>
    <row r="36" spans="1:15">
      <c r="A36" s="124" t="s">
        <v>135</v>
      </c>
      <c r="B36" s="124" t="s">
        <v>136</v>
      </c>
      <c r="C36" s="128">
        <v>2.3349999999999999E-2</v>
      </c>
      <c r="D36" s="128">
        <v>2.333E-2</v>
      </c>
      <c r="E36" s="128">
        <v>2.9399999999999999E-2</v>
      </c>
      <c r="F36" s="128">
        <v>-2.938E-2</v>
      </c>
      <c r="G36" s="128">
        <v>-1.491E-2</v>
      </c>
      <c r="H36" s="128">
        <v>4.2700000000000004E-3</v>
      </c>
      <c r="I36" s="128">
        <v>1.25E-3</v>
      </c>
      <c r="J36" s="128">
        <v>-2.043E-2</v>
      </c>
      <c r="K36" s="128">
        <v>-8.8400000000000006E-3</v>
      </c>
      <c r="L36" s="128">
        <v>4.4000000000000002E-4</v>
      </c>
      <c r="M36" s="128">
        <v>2.2200000000000002E-3</v>
      </c>
      <c r="N36" s="128">
        <v>-1.15E-2</v>
      </c>
      <c r="O36" s="65" t="str">
        <f t="shared" si="0"/>
        <v>J</v>
      </c>
    </row>
    <row r="37" spans="1:15">
      <c r="A37" s="124" t="s">
        <v>138</v>
      </c>
      <c r="B37" s="124" t="s">
        <v>142</v>
      </c>
      <c r="C37" s="128">
        <v>-3.6830000000000002E-2</v>
      </c>
      <c r="D37" s="128">
        <v>3.2680000000000001E-2</v>
      </c>
      <c r="E37" s="128">
        <v>1.0370000000000001E-2</v>
      </c>
      <c r="F37" s="128">
        <v>-7.9880000000000007E-2</v>
      </c>
      <c r="G37" s="128">
        <v>-1.7739999999999999E-2</v>
      </c>
      <c r="H37" s="128">
        <v>8.2500000000000004E-3</v>
      </c>
      <c r="I37" s="128">
        <v>2.31E-3</v>
      </c>
      <c r="J37" s="128">
        <v>-2.8299999999999999E-2</v>
      </c>
      <c r="K37" s="128">
        <v>-1.2869999999999999E-2</v>
      </c>
      <c r="L37" s="128">
        <v>4.8999999999999998E-3</v>
      </c>
      <c r="M37" s="128">
        <v>2.3800000000000002E-3</v>
      </c>
      <c r="N37" s="128">
        <v>-2.0150000000000001E-2</v>
      </c>
      <c r="O37" s="65" t="str">
        <f t="shared" si="0"/>
        <v>A</v>
      </c>
    </row>
    <row r="38" spans="1:15">
      <c r="A38" s="124" t="s">
        <v>143</v>
      </c>
      <c r="B38" s="124" t="s">
        <v>144</v>
      </c>
      <c r="C38" s="128">
        <v>-3.909E-2</v>
      </c>
      <c r="D38" s="128">
        <v>1.4789999999999999E-2</v>
      </c>
      <c r="E38" s="128">
        <v>-4.96E-3</v>
      </c>
      <c r="F38" s="128">
        <v>-4.8919999999999998E-2</v>
      </c>
      <c r="G38" s="128">
        <v>-2.0060000000000001E-2</v>
      </c>
      <c r="H38" s="128">
        <v>8.9599999999999992E-3</v>
      </c>
      <c r="I38" s="128">
        <v>1.5200000000000001E-3</v>
      </c>
      <c r="J38" s="128">
        <v>-3.0540000000000001E-2</v>
      </c>
      <c r="K38" s="128">
        <v>-1.8370000000000001E-2</v>
      </c>
      <c r="L38" s="128">
        <v>7.45E-3</v>
      </c>
      <c r="M38" s="128">
        <v>5.6999999999999998E-4</v>
      </c>
      <c r="N38" s="128">
        <v>-2.639E-2</v>
      </c>
      <c r="O38" s="65" t="str">
        <f t="shared" si="0"/>
        <v>S</v>
      </c>
    </row>
    <row r="39" spans="1:15">
      <c r="A39" s="124" t="s">
        <v>145</v>
      </c>
      <c r="B39" s="124" t="s">
        <v>146</v>
      </c>
      <c r="C39" s="128">
        <v>-6.7400000000000003E-3</v>
      </c>
      <c r="D39" s="128">
        <v>1.1350000000000001E-2</v>
      </c>
      <c r="E39" s="128">
        <v>1.3500000000000001E-3</v>
      </c>
      <c r="F39" s="128">
        <v>-1.9439999999999999E-2</v>
      </c>
      <c r="G39" s="128">
        <v>-1.8780000000000002E-2</v>
      </c>
      <c r="H39" s="128">
        <v>9.1999999999999998E-3</v>
      </c>
      <c r="I39" s="128">
        <v>1.47E-3</v>
      </c>
      <c r="J39" s="128">
        <v>-2.945E-2</v>
      </c>
      <c r="K39" s="128">
        <v>-1.941E-2</v>
      </c>
      <c r="L39" s="128">
        <v>7.6499999999999997E-3</v>
      </c>
      <c r="M39" s="128">
        <v>8.7000000000000001E-4</v>
      </c>
      <c r="N39" s="128">
        <v>-2.793E-2</v>
      </c>
      <c r="O39" s="65" t="str">
        <f t="shared" si="0"/>
        <v>O</v>
      </c>
    </row>
    <row r="40" spans="1:15">
      <c r="A40" s="124" t="s">
        <v>147</v>
      </c>
      <c r="B40" s="124" t="s">
        <v>148</v>
      </c>
      <c r="C40" s="128">
        <v>-4.3699999999999998E-3</v>
      </c>
      <c r="D40" s="128">
        <v>-4.4000000000000002E-4</v>
      </c>
      <c r="E40" s="128">
        <v>9.2700000000000005E-3</v>
      </c>
      <c r="F40" s="128">
        <v>-1.32E-2</v>
      </c>
      <c r="G40" s="128">
        <v>-1.7479999999999999E-2</v>
      </c>
      <c r="H40" s="128">
        <v>8.3700000000000007E-3</v>
      </c>
      <c r="I40" s="128">
        <v>2.1700000000000001E-3</v>
      </c>
      <c r="J40" s="128">
        <v>-2.802E-2</v>
      </c>
      <c r="K40" s="128">
        <v>-1.9800000000000002E-2</v>
      </c>
      <c r="L40" s="128">
        <v>7.9600000000000001E-3</v>
      </c>
      <c r="M40" s="128">
        <v>6.4000000000000005E-4</v>
      </c>
      <c r="N40" s="128">
        <v>-2.8400000000000002E-2</v>
      </c>
      <c r="O40" s="65" t="str">
        <f t="shared" si="0"/>
        <v>N</v>
      </c>
    </row>
    <row r="41" spans="1:15">
      <c r="A41" s="124" t="s">
        <v>149</v>
      </c>
      <c r="B41" s="124" t="s">
        <v>150</v>
      </c>
      <c r="C41" s="128">
        <v>-1.3010000000000001E-2</v>
      </c>
      <c r="D41" s="128">
        <v>-2.3800000000000002E-3</v>
      </c>
      <c r="E41" s="128">
        <v>3.5999999999999999E-3</v>
      </c>
      <c r="F41" s="128">
        <v>-1.423E-2</v>
      </c>
      <c r="G41" s="128">
        <v>-1.711E-2</v>
      </c>
      <c r="H41" s="128">
        <v>7.43E-3</v>
      </c>
      <c r="I41" s="128">
        <v>2.2899999999999999E-3</v>
      </c>
      <c r="J41" s="128">
        <v>-2.683E-2</v>
      </c>
      <c r="K41" s="128">
        <v>-1.711E-2</v>
      </c>
      <c r="L41" s="128">
        <v>7.43E-3</v>
      </c>
      <c r="M41" s="128">
        <v>2.2899999999999999E-3</v>
      </c>
      <c r="N41" s="128">
        <v>-2.683E-2</v>
      </c>
      <c r="O41" s="65" t="str">
        <f t="shared" si="0"/>
        <v>D</v>
      </c>
    </row>
    <row r="42" spans="1:15">
      <c r="A42" s="124" t="s">
        <v>151</v>
      </c>
      <c r="B42" s="124" t="s">
        <v>152</v>
      </c>
      <c r="C42" s="128">
        <v>-3.1230000000000001E-2</v>
      </c>
      <c r="D42" s="128">
        <v>-1.1639999999999999E-2</v>
      </c>
      <c r="E42" s="128">
        <v>-1.2899999999999999E-3</v>
      </c>
      <c r="F42" s="128">
        <v>-1.83E-2</v>
      </c>
      <c r="G42" s="128">
        <v>-3.1230000000000001E-2</v>
      </c>
      <c r="H42" s="128">
        <v>-1.1639999999999999E-2</v>
      </c>
      <c r="I42" s="128">
        <v>-1.2899999999999999E-3</v>
      </c>
      <c r="J42" s="128">
        <v>-1.83E-2</v>
      </c>
      <c r="K42" s="128">
        <v>-2.2679999999999999E-2</v>
      </c>
      <c r="L42" s="128">
        <v>6.2500000000000003E-3</v>
      </c>
      <c r="M42" s="128">
        <v>4.6000000000000001E-4</v>
      </c>
      <c r="N42" s="128">
        <v>-2.9389999999999999E-2</v>
      </c>
      <c r="O42" s="65" t="str">
        <f t="shared" si="0"/>
        <v>E</v>
      </c>
    </row>
    <row r="43" spans="1:15">
      <c r="A43" s="124" t="s">
        <v>154</v>
      </c>
      <c r="B43" s="124" t="s">
        <v>155</v>
      </c>
      <c r="C43" s="128">
        <v>-1.6590000000000001E-2</v>
      </c>
      <c r="D43" s="128">
        <v>-1.67E-3</v>
      </c>
      <c r="E43" s="128">
        <v>-1.427E-2</v>
      </c>
      <c r="F43" s="128">
        <v>-6.4999999999999997E-4</v>
      </c>
      <c r="G43" s="128">
        <v>-2.444E-2</v>
      </c>
      <c r="H43" s="128">
        <v>-7.0099999999999997E-3</v>
      </c>
      <c r="I43" s="128">
        <v>-7.5599999999999999E-3</v>
      </c>
      <c r="J43" s="128">
        <v>-9.8700000000000003E-3</v>
      </c>
      <c r="K43" s="128">
        <v>-1.968E-2</v>
      </c>
      <c r="L43" s="128">
        <v>6.0400000000000002E-3</v>
      </c>
      <c r="M43" s="128">
        <v>2.2300000000000002E-3</v>
      </c>
      <c r="N43" s="128">
        <v>-2.7949999999999999E-2</v>
      </c>
      <c r="O43" s="65" t="str">
        <f t="shared" si="0"/>
        <v>F</v>
      </c>
    </row>
    <row r="44" spans="1:15">
      <c r="A44" s="124" t="s">
        <v>156</v>
      </c>
      <c r="B44" s="124" t="s">
        <v>157</v>
      </c>
      <c r="C44" s="128">
        <v>-4.734E-2</v>
      </c>
      <c r="D44" s="128">
        <v>3.7699999999999999E-3</v>
      </c>
      <c r="E44" s="128">
        <v>1.324E-2</v>
      </c>
      <c r="F44" s="128">
        <v>-6.4350000000000004E-2</v>
      </c>
      <c r="G44" s="128">
        <v>-3.184E-2</v>
      </c>
      <c r="H44" s="128">
        <v>-3.49E-3</v>
      </c>
      <c r="I44" s="128">
        <v>-4.2999999999999999E-4</v>
      </c>
      <c r="J44" s="128">
        <v>-2.792E-2</v>
      </c>
      <c r="K44" s="128">
        <v>-1.8319999999999999E-2</v>
      </c>
      <c r="L44" s="128">
        <v>5.2399999999999999E-3</v>
      </c>
      <c r="M44" s="128">
        <v>6.0099999999999997E-3</v>
      </c>
      <c r="N44" s="128">
        <v>-2.9569999999999999E-2</v>
      </c>
      <c r="O44" s="65" t="str">
        <f t="shared" si="0"/>
        <v>M</v>
      </c>
    </row>
    <row r="45" spans="1:15">
      <c r="A45" s="124" t="s">
        <v>158</v>
      </c>
      <c r="B45" s="124" t="s">
        <v>159</v>
      </c>
      <c r="C45" s="128">
        <v>-0.17482</v>
      </c>
      <c r="D45" s="128">
        <v>-1.0000000000000001E-5</v>
      </c>
      <c r="E45" s="128">
        <v>-4.6499999999999996E-3</v>
      </c>
      <c r="F45" s="128">
        <v>-0.17016000000000001</v>
      </c>
      <c r="G45" s="128">
        <v>-6.5180000000000002E-2</v>
      </c>
      <c r="H45" s="128">
        <v>-2.0899999999999998E-3</v>
      </c>
      <c r="I45" s="128">
        <v>-7.9000000000000001E-4</v>
      </c>
      <c r="J45" s="128">
        <v>-6.2300000000000001E-2</v>
      </c>
      <c r="K45" s="128">
        <v>-3.0280000000000001E-2</v>
      </c>
      <c r="L45" s="128">
        <v>6.0600000000000003E-3</v>
      </c>
      <c r="M45" s="128">
        <v>5.9800000000000001E-3</v>
      </c>
      <c r="N45" s="128">
        <v>-4.2320000000000003E-2</v>
      </c>
      <c r="O45" s="65" t="str">
        <f t="shared" si="0"/>
        <v>A</v>
      </c>
    </row>
    <row r="49" spans="1:9">
      <c r="B49" s="56" t="str">
        <f>"Máxima "&amp;MID(B2,7,4)</f>
        <v>Máxima 2020</v>
      </c>
      <c r="C49" s="56" t="str">
        <f>"Media "&amp;MID(B2,7,4)</f>
        <v>Media 2020</v>
      </c>
      <c r="D49" s="56" t="str">
        <f>"Mínima "&amp;MID(B2,7,4)</f>
        <v>Mínima 2020</v>
      </c>
      <c r="E49" s="57" t="str">
        <f>"Media "&amp;MID(B2,7,4)-1</f>
        <v>Media 2019</v>
      </c>
      <c r="F49" s="58"/>
      <c r="G49" s="57" t="str">
        <f>"Banda máxima "&amp;MID(B2,7,4)-20&amp;"-"&amp;MID(B2,7,4)-1</f>
        <v>Banda máxima 2000-2019</v>
      </c>
      <c r="H49" s="56" t="str">
        <f>"Banda mínima "&amp;MID(B2,7,4)-20&amp;"-"&amp;MID(B2,7,4)-1</f>
        <v>Banda mínima 2000-2019</v>
      </c>
    </row>
    <row r="50" spans="1:9">
      <c r="A50" s="51" t="s">
        <v>55</v>
      </c>
      <c r="B50" s="132" t="s">
        <v>57</v>
      </c>
      <c r="C50" s="132" t="s">
        <v>58</v>
      </c>
      <c r="D50" s="132" t="s">
        <v>59</v>
      </c>
      <c r="E50" s="132" t="s">
        <v>60</v>
      </c>
      <c r="F50" s="51" t="s">
        <v>55</v>
      </c>
      <c r="G50" s="132" t="s">
        <v>62</v>
      </c>
      <c r="H50" s="132" t="s">
        <v>63</v>
      </c>
    </row>
    <row r="51" spans="1:9">
      <c r="A51" s="51" t="s">
        <v>61</v>
      </c>
      <c r="B51" s="52"/>
      <c r="C51" s="52"/>
      <c r="D51" s="52"/>
      <c r="E51" s="52"/>
      <c r="F51" s="51" t="s">
        <v>61</v>
      </c>
      <c r="G51" s="52"/>
      <c r="H51" s="52"/>
    </row>
    <row r="52" spans="1:9">
      <c r="A52" s="53" t="s">
        <v>163</v>
      </c>
      <c r="B52" s="54">
        <v>15.095000000000001</v>
      </c>
      <c r="C52" s="54">
        <v>11.54</v>
      </c>
      <c r="D52" s="54">
        <v>7.9850000000000003</v>
      </c>
      <c r="E52" s="54">
        <v>13.72</v>
      </c>
      <c r="F52" s="55">
        <v>1</v>
      </c>
      <c r="G52" s="54">
        <v>17.901368421099999</v>
      </c>
      <c r="H52" s="54">
        <v>8.1329999999999991</v>
      </c>
      <c r="I52" s="127"/>
    </row>
    <row r="53" spans="1:9">
      <c r="A53" s="53" t="s">
        <v>164</v>
      </c>
      <c r="B53" s="54">
        <v>15.175000000000001</v>
      </c>
      <c r="C53" s="54">
        <v>11.265000000000001</v>
      </c>
      <c r="D53" s="54">
        <v>7.3550000000000004</v>
      </c>
      <c r="E53" s="54">
        <v>13.472</v>
      </c>
      <c r="F53" s="55">
        <v>2</v>
      </c>
      <c r="G53" s="54">
        <v>17.7278947368</v>
      </c>
      <c r="H53" s="54">
        <v>8.5202631579000006</v>
      </c>
      <c r="I53" s="127"/>
    </row>
    <row r="54" spans="1:9">
      <c r="A54" s="53" t="s">
        <v>165</v>
      </c>
      <c r="B54" s="54">
        <v>17.581</v>
      </c>
      <c r="C54" s="54">
        <v>11.901999999999999</v>
      </c>
      <c r="D54" s="54">
        <v>6.2229999999999999</v>
      </c>
      <c r="E54" s="54">
        <v>11.613</v>
      </c>
      <c r="F54" s="55">
        <v>3</v>
      </c>
      <c r="G54" s="54">
        <v>17.324368421100001</v>
      </c>
      <c r="H54" s="54">
        <v>8.1352105262999999</v>
      </c>
      <c r="I54" s="127"/>
    </row>
    <row r="55" spans="1:9">
      <c r="A55" s="53" t="s">
        <v>166</v>
      </c>
      <c r="B55" s="54">
        <v>19.268000000000001</v>
      </c>
      <c r="C55" s="54">
        <v>13.004</v>
      </c>
      <c r="D55" s="54">
        <v>6.7389999999999999</v>
      </c>
      <c r="E55" s="54">
        <v>10.294</v>
      </c>
      <c r="F55" s="55">
        <v>4</v>
      </c>
      <c r="G55" s="54">
        <v>17.404</v>
      </c>
      <c r="H55" s="54">
        <v>8.1206315788999994</v>
      </c>
      <c r="I55" s="127"/>
    </row>
    <row r="56" spans="1:9">
      <c r="A56" s="53" t="s">
        <v>167</v>
      </c>
      <c r="B56" s="54">
        <v>19.082999999999998</v>
      </c>
      <c r="C56" s="54">
        <v>14.348000000000001</v>
      </c>
      <c r="D56" s="54">
        <v>9.6140000000000008</v>
      </c>
      <c r="E56" s="54">
        <v>10.281000000000001</v>
      </c>
      <c r="F56" s="55">
        <v>5</v>
      </c>
      <c r="G56" s="54">
        <v>17.502105263200001</v>
      </c>
      <c r="H56" s="54">
        <v>7.8584736841999998</v>
      </c>
      <c r="I56" s="127"/>
    </row>
    <row r="57" spans="1:9">
      <c r="A57" s="53" t="s">
        <v>168</v>
      </c>
      <c r="B57" s="54">
        <v>17.850000000000001</v>
      </c>
      <c r="C57" s="54">
        <v>14.222</v>
      </c>
      <c r="D57" s="54">
        <v>10.593999999999999</v>
      </c>
      <c r="E57" s="54">
        <v>10.403</v>
      </c>
      <c r="F57" s="55">
        <v>6</v>
      </c>
      <c r="G57" s="54">
        <v>18.018684210499998</v>
      </c>
      <c r="H57" s="54">
        <v>7.9950000000000001</v>
      </c>
      <c r="I57" s="127"/>
    </row>
    <row r="58" spans="1:9">
      <c r="A58" s="53" t="s">
        <v>169</v>
      </c>
      <c r="B58" s="54">
        <v>19.309000000000001</v>
      </c>
      <c r="C58" s="54">
        <v>15.244</v>
      </c>
      <c r="D58" s="54">
        <v>11.178000000000001</v>
      </c>
      <c r="E58" s="54">
        <v>11.486000000000001</v>
      </c>
      <c r="F58" s="55">
        <v>7</v>
      </c>
      <c r="G58" s="54">
        <v>17.434105263199999</v>
      </c>
      <c r="H58" s="54">
        <v>8.2615263157999994</v>
      </c>
      <c r="I58" s="127"/>
    </row>
    <row r="59" spans="1:9">
      <c r="A59" s="53" t="s">
        <v>170</v>
      </c>
      <c r="B59" s="54">
        <v>20.382000000000001</v>
      </c>
      <c r="C59" s="54">
        <v>15.608000000000001</v>
      </c>
      <c r="D59" s="54">
        <v>10.835000000000001</v>
      </c>
      <c r="E59" s="54">
        <v>13.361000000000001</v>
      </c>
      <c r="F59" s="55">
        <v>8</v>
      </c>
      <c r="G59" s="54">
        <v>17.7393684211</v>
      </c>
      <c r="H59" s="54">
        <v>8.2200526315999998</v>
      </c>
      <c r="I59" s="127"/>
    </row>
    <row r="60" spans="1:9">
      <c r="A60" s="53" t="s">
        <v>171</v>
      </c>
      <c r="B60" s="54">
        <v>19.260000000000002</v>
      </c>
      <c r="C60" s="54">
        <v>15.125</v>
      </c>
      <c r="D60" s="54">
        <v>10.989000000000001</v>
      </c>
      <c r="E60" s="54">
        <v>12.598000000000001</v>
      </c>
      <c r="F60" s="55">
        <v>9</v>
      </c>
      <c r="G60" s="54">
        <v>17.7743684211</v>
      </c>
      <c r="H60" s="54">
        <v>8.0782631579000004</v>
      </c>
      <c r="I60" s="127"/>
    </row>
    <row r="61" spans="1:9">
      <c r="A61" s="53" t="s">
        <v>172</v>
      </c>
      <c r="B61" s="54">
        <v>19.024999999999999</v>
      </c>
      <c r="C61" s="54">
        <v>15.22</v>
      </c>
      <c r="D61" s="54">
        <v>11.414999999999999</v>
      </c>
      <c r="E61" s="54">
        <v>12.507</v>
      </c>
      <c r="F61" s="55">
        <v>10</v>
      </c>
      <c r="G61" s="54">
        <v>17.464473684200001</v>
      </c>
      <c r="H61" s="54">
        <v>8.4977368421000001</v>
      </c>
      <c r="I61" s="127"/>
    </row>
    <row r="62" spans="1:9">
      <c r="A62" s="53" t="s">
        <v>173</v>
      </c>
      <c r="B62" s="54">
        <v>19.181000000000001</v>
      </c>
      <c r="C62" s="54">
        <v>15.305</v>
      </c>
      <c r="D62" s="54">
        <v>11.43</v>
      </c>
      <c r="E62" s="54">
        <v>12.593999999999999</v>
      </c>
      <c r="F62" s="55">
        <v>11</v>
      </c>
      <c r="G62" s="54">
        <v>17.375789473699999</v>
      </c>
      <c r="H62" s="54">
        <v>8.1984736841999997</v>
      </c>
      <c r="I62" s="127"/>
    </row>
    <row r="63" spans="1:9">
      <c r="A63" s="53" t="s">
        <v>174</v>
      </c>
      <c r="B63" s="54">
        <v>19.687999999999999</v>
      </c>
      <c r="C63" s="54">
        <v>15.316000000000001</v>
      </c>
      <c r="D63" s="54">
        <v>10.945</v>
      </c>
      <c r="E63" s="54">
        <v>13.157</v>
      </c>
      <c r="F63" s="55">
        <v>12</v>
      </c>
      <c r="G63" s="54">
        <v>17.585315789500001</v>
      </c>
      <c r="H63" s="54">
        <v>8.2741578947000001</v>
      </c>
      <c r="I63" s="127"/>
    </row>
    <row r="64" spans="1:9">
      <c r="A64" s="53" t="s">
        <v>175</v>
      </c>
      <c r="B64" s="54">
        <v>18.114000000000001</v>
      </c>
      <c r="C64" s="54">
        <v>14.25</v>
      </c>
      <c r="D64" s="54">
        <v>10.385999999999999</v>
      </c>
      <c r="E64" s="54">
        <v>14.132999999999999</v>
      </c>
      <c r="F64" s="55">
        <v>13</v>
      </c>
      <c r="G64" s="54">
        <v>18.763315789499998</v>
      </c>
      <c r="H64" s="54">
        <v>8.3616842105</v>
      </c>
      <c r="I64" s="127"/>
    </row>
    <row r="65" spans="1:9">
      <c r="A65" s="53" t="s">
        <v>176</v>
      </c>
      <c r="B65" s="54">
        <v>19.481999999999999</v>
      </c>
      <c r="C65" s="54">
        <v>15.28</v>
      </c>
      <c r="D65" s="54">
        <v>11.077</v>
      </c>
      <c r="E65" s="54">
        <v>16.535</v>
      </c>
      <c r="F65" s="55">
        <v>14</v>
      </c>
      <c r="G65" s="54">
        <v>19.0459473684</v>
      </c>
      <c r="H65" s="54">
        <v>9.0393157894999998</v>
      </c>
      <c r="I65" s="127"/>
    </row>
    <row r="66" spans="1:9">
      <c r="A66" s="53" t="s">
        <v>177</v>
      </c>
      <c r="B66" s="54">
        <v>18.056000000000001</v>
      </c>
      <c r="C66" s="54">
        <v>14.589</v>
      </c>
      <c r="D66" s="54">
        <v>11.122</v>
      </c>
      <c r="E66" s="54">
        <v>16.231000000000002</v>
      </c>
      <c r="F66" s="55">
        <v>15</v>
      </c>
      <c r="G66" s="54">
        <v>18.242631578899999</v>
      </c>
      <c r="H66" s="54">
        <v>9.2523157895000008</v>
      </c>
      <c r="I66" s="127"/>
    </row>
    <row r="67" spans="1:9">
      <c r="A67" s="53" t="s">
        <v>178</v>
      </c>
      <c r="B67" s="54">
        <v>19.544</v>
      </c>
      <c r="C67" s="54">
        <v>15.718</v>
      </c>
      <c r="D67" s="54">
        <v>11.891</v>
      </c>
      <c r="E67" s="54">
        <v>14.96</v>
      </c>
      <c r="F67" s="55">
        <v>16</v>
      </c>
      <c r="G67" s="54">
        <v>18.735894736799999</v>
      </c>
      <c r="H67" s="54">
        <v>9.1940000000000008</v>
      </c>
      <c r="I67" s="127"/>
    </row>
    <row r="68" spans="1:9">
      <c r="A68" s="53" t="s">
        <v>179</v>
      </c>
      <c r="B68" s="54">
        <v>19.687999999999999</v>
      </c>
      <c r="C68" s="54">
        <v>15.954000000000001</v>
      </c>
      <c r="D68" s="54">
        <v>12.221</v>
      </c>
      <c r="E68" s="54">
        <v>16.317</v>
      </c>
      <c r="F68" s="55">
        <v>17</v>
      </c>
      <c r="G68" s="54">
        <v>19.729105263200001</v>
      </c>
      <c r="H68" s="54">
        <v>9.3353157894999992</v>
      </c>
      <c r="I68" s="127"/>
    </row>
    <row r="69" spans="1:9">
      <c r="A69" s="53" t="s">
        <v>180</v>
      </c>
      <c r="B69" s="54">
        <v>20.359000000000002</v>
      </c>
      <c r="C69" s="54">
        <v>16.122</v>
      </c>
      <c r="D69" s="54">
        <v>11.885</v>
      </c>
      <c r="E69" s="54">
        <v>14.118</v>
      </c>
      <c r="F69" s="55">
        <v>18</v>
      </c>
      <c r="G69" s="54">
        <v>19.274526315799999</v>
      </c>
      <c r="H69" s="54">
        <v>9.8023684211000006</v>
      </c>
      <c r="I69" s="127"/>
    </row>
    <row r="70" spans="1:9">
      <c r="A70" s="53" t="s">
        <v>181</v>
      </c>
      <c r="B70" s="54">
        <v>18.652999999999999</v>
      </c>
      <c r="C70" s="54">
        <v>15.486000000000001</v>
      </c>
      <c r="D70" s="54">
        <v>12.32</v>
      </c>
      <c r="E70" s="54">
        <v>14.295999999999999</v>
      </c>
      <c r="F70" s="55">
        <v>19</v>
      </c>
      <c r="G70" s="54">
        <v>18.911157894700001</v>
      </c>
      <c r="H70" s="54">
        <v>9.7524210526000008</v>
      </c>
      <c r="I70" s="127"/>
    </row>
    <row r="71" spans="1:9">
      <c r="A71" s="53" t="s">
        <v>182</v>
      </c>
      <c r="B71" s="54">
        <v>19.364999999999998</v>
      </c>
      <c r="C71" s="54">
        <v>15.099</v>
      </c>
      <c r="D71" s="54">
        <v>10.832000000000001</v>
      </c>
      <c r="E71" s="54">
        <v>15.656000000000001</v>
      </c>
      <c r="F71" s="55">
        <v>20</v>
      </c>
      <c r="G71" s="54">
        <v>19.269368421100001</v>
      </c>
      <c r="H71" s="54">
        <v>9.6659473683999995</v>
      </c>
      <c r="I71" s="127"/>
    </row>
    <row r="72" spans="1:9">
      <c r="A72" s="53" t="s">
        <v>183</v>
      </c>
      <c r="B72" s="54">
        <v>16.087</v>
      </c>
      <c r="C72" s="54">
        <v>13.407999999999999</v>
      </c>
      <c r="D72" s="54">
        <v>10.73</v>
      </c>
      <c r="E72" s="54">
        <v>15.393000000000001</v>
      </c>
      <c r="F72" s="55">
        <v>21</v>
      </c>
      <c r="G72" s="54">
        <v>19.837842105299998</v>
      </c>
      <c r="H72" s="54">
        <v>9.5238421053</v>
      </c>
      <c r="I72" s="127"/>
    </row>
    <row r="73" spans="1:9">
      <c r="A73" s="53" t="s">
        <v>184</v>
      </c>
      <c r="B73" s="54">
        <v>18.760999999999999</v>
      </c>
      <c r="C73" s="54">
        <v>14.962</v>
      </c>
      <c r="D73" s="54">
        <v>11.163</v>
      </c>
      <c r="E73" s="54">
        <v>15.343</v>
      </c>
      <c r="F73" s="55">
        <v>22</v>
      </c>
      <c r="G73" s="54">
        <v>19.694052631600002</v>
      </c>
      <c r="H73" s="54">
        <v>10.0747368421</v>
      </c>
      <c r="I73" s="127"/>
    </row>
    <row r="74" spans="1:9">
      <c r="A74" s="53" t="s">
        <v>185</v>
      </c>
      <c r="B74" s="54">
        <v>21.106000000000002</v>
      </c>
      <c r="C74" s="54">
        <v>16.138000000000002</v>
      </c>
      <c r="D74" s="54">
        <v>11.169</v>
      </c>
      <c r="E74" s="54">
        <v>13.061999999999999</v>
      </c>
      <c r="F74" s="55">
        <v>23</v>
      </c>
      <c r="G74" s="54">
        <v>20.698631578899999</v>
      </c>
      <c r="H74" s="54">
        <v>10.012526315800001</v>
      </c>
      <c r="I74" s="127"/>
    </row>
    <row r="75" spans="1:9">
      <c r="A75" s="53" t="s">
        <v>186</v>
      </c>
      <c r="B75" s="54">
        <v>21.497</v>
      </c>
      <c r="C75" s="54">
        <v>16.71</v>
      </c>
      <c r="D75" s="54">
        <v>11.923999999999999</v>
      </c>
      <c r="E75" s="54">
        <v>12.247999999999999</v>
      </c>
      <c r="F75" s="55">
        <v>24</v>
      </c>
      <c r="G75" s="54">
        <v>21.187894736800001</v>
      </c>
      <c r="H75" s="54">
        <v>10.2466842105</v>
      </c>
      <c r="I75" s="127"/>
    </row>
    <row r="76" spans="1:9">
      <c r="A76" s="53" t="s">
        <v>187</v>
      </c>
      <c r="B76" s="54">
        <v>20.454000000000001</v>
      </c>
      <c r="C76" s="54">
        <v>16.13</v>
      </c>
      <c r="D76" s="54">
        <v>11.807</v>
      </c>
      <c r="E76" s="54">
        <v>13.173</v>
      </c>
      <c r="F76" s="55">
        <v>25</v>
      </c>
      <c r="G76" s="54">
        <v>20.9322105263</v>
      </c>
      <c r="H76" s="54">
        <v>10.604421052599999</v>
      </c>
      <c r="I76" s="127"/>
    </row>
    <row r="77" spans="1:9">
      <c r="A77" s="53" t="s">
        <v>188</v>
      </c>
      <c r="B77" s="54">
        <v>20.161999999999999</v>
      </c>
      <c r="C77" s="54">
        <v>15.997999999999999</v>
      </c>
      <c r="D77" s="54">
        <v>11.833</v>
      </c>
      <c r="E77" s="54">
        <v>14.058999999999999</v>
      </c>
      <c r="F77" s="55">
        <v>26</v>
      </c>
      <c r="G77" s="54">
        <v>20.649947368399999</v>
      </c>
      <c r="H77" s="54">
        <v>10.415736842099999</v>
      </c>
      <c r="I77" s="127"/>
    </row>
    <row r="78" spans="1:9">
      <c r="A78" s="53" t="s">
        <v>189</v>
      </c>
      <c r="B78" s="54">
        <v>20.074999999999999</v>
      </c>
      <c r="C78" s="54">
        <v>15.798</v>
      </c>
      <c r="D78" s="54">
        <v>11.52</v>
      </c>
      <c r="E78" s="54">
        <v>14.608000000000001</v>
      </c>
      <c r="F78" s="55">
        <v>27</v>
      </c>
      <c r="G78" s="54">
        <v>20.218105263199998</v>
      </c>
      <c r="H78" s="54">
        <v>10.0582105263</v>
      </c>
      <c r="I78" s="127"/>
    </row>
    <row r="79" spans="1:9">
      <c r="A79" s="53" t="s">
        <v>190</v>
      </c>
      <c r="B79" s="54">
        <v>19.526</v>
      </c>
      <c r="C79" s="54">
        <v>14.941000000000001</v>
      </c>
      <c r="D79" s="54">
        <v>10.356999999999999</v>
      </c>
      <c r="E79" s="54">
        <v>15.646000000000001</v>
      </c>
      <c r="F79" s="55">
        <v>28</v>
      </c>
      <c r="G79" s="54">
        <v>19.4513684211</v>
      </c>
      <c r="H79" s="54">
        <v>10.0269473684</v>
      </c>
      <c r="I79" s="127"/>
    </row>
    <row r="80" spans="1:9">
      <c r="A80" s="53" t="s">
        <v>191</v>
      </c>
      <c r="B80" s="54">
        <v>20.771999999999998</v>
      </c>
      <c r="C80" s="54">
        <v>15.266</v>
      </c>
      <c r="D80" s="54">
        <v>9.7609999999999992</v>
      </c>
      <c r="E80" s="54">
        <v>16.454000000000001</v>
      </c>
      <c r="F80" s="55">
        <v>29</v>
      </c>
      <c r="G80" s="54">
        <v>19.451421052600001</v>
      </c>
      <c r="H80" s="54">
        <v>9.6922105263000002</v>
      </c>
      <c r="I80" s="127"/>
    </row>
    <row r="81" spans="1:9">
      <c r="A81" s="53" t="s">
        <v>159</v>
      </c>
      <c r="B81" s="54">
        <v>20.466999999999999</v>
      </c>
      <c r="C81" s="54">
        <v>15.943</v>
      </c>
      <c r="D81" s="54">
        <v>11.419</v>
      </c>
      <c r="E81" s="54">
        <v>16.222999999999999</v>
      </c>
      <c r="F81" s="55">
        <v>30</v>
      </c>
      <c r="G81" s="54">
        <v>19.284052631600002</v>
      </c>
      <c r="H81" s="54">
        <v>9.9297894736999996</v>
      </c>
      <c r="I81" s="127"/>
    </row>
    <row r="82" spans="1:9">
      <c r="A82"/>
      <c r="B82"/>
      <c r="C82"/>
      <c r="D82"/>
      <c r="E82"/>
      <c r="F82"/>
      <c r="G82"/>
      <c r="H82"/>
      <c r="I82" s="126"/>
    </row>
    <row r="85" spans="1:9">
      <c r="A85" s="51" t="s">
        <v>55</v>
      </c>
      <c r="B85" s="59" t="s">
        <v>65</v>
      </c>
    </row>
    <row r="86" spans="1:9" ht="15" thickBot="1">
      <c r="A86" s="60" t="s">
        <v>53</v>
      </c>
      <c r="B86" s="61"/>
    </row>
    <row r="87" spans="1:9">
      <c r="A87" s="53" t="s">
        <v>64</v>
      </c>
      <c r="B87" s="63">
        <v>22595.726236999999</v>
      </c>
      <c r="C87" s="77" t="str">
        <f>MID(UPPER(TEXT(D87,"mmm")),1,1)</f>
        <v>A</v>
      </c>
      <c r="D87" s="80" t="str">
        <f t="shared" ref="D87:D109" si="1">TEXT(EDATE(D88,-1),"mmmm aaaa")</f>
        <v>abril 2018</v>
      </c>
      <c r="E87" s="81">
        <f>VLOOKUP(D87,A$87:B$122,2,FALSE)</f>
        <v>19925.867210815999</v>
      </c>
    </row>
    <row r="88" spans="1:9">
      <c r="A88" s="53" t="s">
        <v>31</v>
      </c>
      <c r="B88" s="63">
        <v>21274.776162999999</v>
      </c>
      <c r="C88" s="78" t="str">
        <f t="shared" ref="C88:C111" si="2">MID(UPPER(TEXT(D88,"mmm")),1,1)</f>
        <v>M</v>
      </c>
      <c r="D88" s="82" t="str">
        <f t="shared" si="1"/>
        <v>mayo 2018</v>
      </c>
      <c r="E88" s="83">
        <f t="shared" ref="E88:E111" si="3">VLOOKUP(D88,A$87:B$122,2,FALSE)</f>
        <v>20083.650125371001</v>
      </c>
    </row>
    <row r="89" spans="1:9">
      <c r="A89" s="53" t="s">
        <v>76</v>
      </c>
      <c r="B89" s="63">
        <v>22075.624411000001</v>
      </c>
      <c r="C89" s="78" t="str">
        <f t="shared" si="2"/>
        <v>J</v>
      </c>
      <c r="D89" s="82" t="str">
        <f t="shared" si="1"/>
        <v>junio 2018</v>
      </c>
      <c r="E89" s="83">
        <f t="shared" si="3"/>
        <v>20336.407753128002</v>
      </c>
    </row>
    <row r="90" spans="1:9">
      <c r="A90" s="53" t="s">
        <v>75</v>
      </c>
      <c r="B90" s="63">
        <v>19925.867210815999</v>
      </c>
      <c r="C90" s="78" t="str">
        <f t="shared" si="2"/>
        <v>J</v>
      </c>
      <c r="D90" s="82" t="str">
        <f t="shared" si="1"/>
        <v>julio 2018</v>
      </c>
      <c r="E90" s="83">
        <f t="shared" si="3"/>
        <v>22180.933956064</v>
      </c>
    </row>
    <row r="91" spans="1:9">
      <c r="A91" s="53" t="s">
        <v>77</v>
      </c>
      <c r="B91" s="63">
        <v>20083.650125371001</v>
      </c>
      <c r="C91" s="78" t="str">
        <f t="shared" si="2"/>
        <v>A</v>
      </c>
      <c r="D91" s="82" t="str">
        <f t="shared" si="1"/>
        <v>agosto 2018</v>
      </c>
      <c r="E91" s="83">
        <f t="shared" si="3"/>
        <v>21984.329555839999</v>
      </c>
    </row>
    <row r="92" spans="1:9">
      <c r="A92" s="53" t="s">
        <v>84</v>
      </c>
      <c r="B92" s="63">
        <v>20336.407753128002</v>
      </c>
      <c r="C92" s="78" t="str">
        <f t="shared" si="2"/>
        <v>S</v>
      </c>
      <c r="D92" s="82" t="str">
        <f t="shared" si="1"/>
        <v>septiembre 2018</v>
      </c>
      <c r="E92" s="83">
        <f t="shared" si="3"/>
        <v>20742.566139269999</v>
      </c>
    </row>
    <row r="93" spans="1:9">
      <c r="A93" s="53" t="s">
        <v>85</v>
      </c>
      <c r="B93" s="63">
        <v>22180.933956064</v>
      </c>
      <c r="C93" s="78" t="str">
        <f t="shared" si="2"/>
        <v>O</v>
      </c>
      <c r="D93" s="82" t="str">
        <f t="shared" si="1"/>
        <v>octubre 2018</v>
      </c>
      <c r="E93" s="83">
        <f t="shared" si="3"/>
        <v>20289.253281038</v>
      </c>
    </row>
    <row r="94" spans="1:9">
      <c r="A94" s="53" t="s">
        <v>79</v>
      </c>
      <c r="B94" s="63">
        <v>21984.329555839999</v>
      </c>
      <c r="C94" s="78" t="str">
        <f t="shared" si="2"/>
        <v>N</v>
      </c>
      <c r="D94" s="82" t="str">
        <f t="shared" si="1"/>
        <v>noviembre 2018</v>
      </c>
      <c r="E94" s="83">
        <f t="shared" si="3"/>
        <v>20902.808771653999</v>
      </c>
    </row>
    <row r="95" spans="1:9">
      <c r="A95" s="53" t="s">
        <v>86</v>
      </c>
      <c r="B95" s="63">
        <v>20742.566139269999</v>
      </c>
      <c r="C95" s="78" t="str">
        <f t="shared" si="2"/>
        <v>D</v>
      </c>
      <c r="D95" s="82" t="str">
        <f t="shared" si="1"/>
        <v>diciembre 2018</v>
      </c>
      <c r="E95" s="83">
        <f t="shared" si="3"/>
        <v>21174.476467412002</v>
      </c>
    </row>
    <row r="96" spans="1:9">
      <c r="A96" s="53" t="s">
        <v>109</v>
      </c>
      <c r="B96" s="63">
        <v>20289.253281038</v>
      </c>
      <c r="C96" s="78" t="str">
        <f t="shared" si="2"/>
        <v>E</v>
      </c>
      <c r="D96" s="82" t="str">
        <f t="shared" si="1"/>
        <v>enero 2019</v>
      </c>
      <c r="E96" s="83">
        <f t="shared" si="3"/>
        <v>23296.649045549999</v>
      </c>
    </row>
    <row r="97" spans="1:5">
      <c r="A97" s="53" t="s">
        <v>110</v>
      </c>
      <c r="B97" s="63">
        <v>20902.808771653999</v>
      </c>
      <c r="C97" s="78" t="str">
        <f t="shared" si="2"/>
        <v>F</v>
      </c>
      <c r="D97" s="82" t="str">
        <f t="shared" si="1"/>
        <v>febrero 2019</v>
      </c>
      <c r="E97" s="83">
        <f t="shared" si="3"/>
        <v>20154.629677354002</v>
      </c>
    </row>
    <row r="98" spans="1:5">
      <c r="A98" s="53" t="s">
        <v>111</v>
      </c>
      <c r="B98" s="63">
        <v>21174.476467412002</v>
      </c>
      <c r="C98" s="78" t="str">
        <f t="shared" si="2"/>
        <v>M</v>
      </c>
      <c r="D98" s="82" t="str">
        <f t="shared" si="1"/>
        <v>marzo 2019</v>
      </c>
      <c r="E98" s="83">
        <f t="shared" si="3"/>
        <v>20726.895805251999</v>
      </c>
    </row>
    <row r="99" spans="1:5">
      <c r="A99" s="53" t="s">
        <v>112</v>
      </c>
      <c r="B99" s="63">
        <v>23296.649045549999</v>
      </c>
      <c r="C99" s="78" t="str">
        <f t="shared" si="2"/>
        <v>A</v>
      </c>
      <c r="D99" s="82" t="str">
        <f t="shared" si="1"/>
        <v>abril 2019</v>
      </c>
      <c r="E99" s="83">
        <f t="shared" si="3"/>
        <v>19514.052023056</v>
      </c>
    </row>
    <row r="100" spans="1:5">
      <c r="A100" s="53" t="s">
        <v>113</v>
      </c>
      <c r="B100" s="63">
        <v>20154.629677354002</v>
      </c>
      <c r="C100" s="78" t="str">
        <f t="shared" si="2"/>
        <v>M</v>
      </c>
      <c r="D100" s="82" t="str">
        <f t="shared" si="1"/>
        <v>mayo 2019</v>
      </c>
      <c r="E100" s="83">
        <f t="shared" si="3"/>
        <v>19899.136009188001</v>
      </c>
    </row>
    <row r="101" spans="1:5">
      <c r="A101" s="53" t="s">
        <v>115</v>
      </c>
      <c r="B101" s="63">
        <v>20726.895805251999</v>
      </c>
      <c r="C101" s="78" t="str">
        <f t="shared" si="2"/>
        <v>J</v>
      </c>
      <c r="D101" s="82" t="str">
        <f t="shared" si="1"/>
        <v>junio 2019</v>
      </c>
      <c r="E101" s="83">
        <f t="shared" si="3"/>
        <v>19968.665394706</v>
      </c>
    </row>
    <row r="102" spans="1:5">
      <c r="A102" s="53" t="s">
        <v>116</v>
      </c>
      <c r="B102" s="63">
        <v>19514.052023056</v>
      </c>
      <c r="C102" s="78" t="str">
        <f t="shared" si="2"/>
        <v>J</v>
      </c>
      <c r="D102" s="82" t="str">
        <f t="shared" si="1"/>
        <v>julio 2019</v>
      </c>
      <c r="E102" s="83">
        <f t="shared" si="3"/>
        <v>22698.820081207999</v>
      </c>
    </row>
    <row r="103" spans="1:5">
      <c r="A103" s="53" t="s">
        <v>117</v>
      </c>
      <c r="B103" s="63">
        <v>19899.136009188001</v>
      </c>
      <c r="C103" s="78" t="str">
        <f t="shared" si="2"/>
        <v>A</v>
      </c>
      <c r="D103" s="82" t="str">
        <f t="shared" si="1"/>
        <v>agosto 2019</v>
      </c>
      <c r="E103" s="83">
        <f t="shared" si="3"/>
        <v>21174.742845984001</v>
      </c>
    </row>
    <row r="104" spans="1:5">
      <c r="A104" s="53" t="s">
        <v>118</v>
      </c>
      <c r="B104" s="63">
        <v>19968.665394706</v>
      </c>
      <c r="C104" s="78" t="str">
        <f t="shared" si="2"/>
        <v>S</v>
      </c>
      <c r="D104" s="82" t="str">
        <f t="shared" si="1"/>
        <v>septiembre 2019</v>
      </c>
      <c r="E104" s="83">
        <f t="shared" si="3"/>
        <v>19931.712896519999</v>
      </c>
    </row>
    <row r="105" spans="1:5">
      <c r="A105" s="53" t="s">
        <v>135</v>
      </c>
      <c r="B105" s="63">
        <v>22698.820081207999</v>
      </c>
      <c r="C105" s="78" t="str">
        <f t="shared" si="2"/>
        <v>O</v>
      </c>
      <c r="D105" s="82" t="str">
        <f t="shared" si="1"/>
        <v>octubre 2019</v>
      </c>
      <c r="E105" s="83">
        <f t="shared" si="3"/>
        <v>20152.46441027</v>
      </c>
    </row>
    <row r="106" spans="1:5">
      <c r="A106" s="53" t="s">
        <v>138</v>
      </c>
      <c r="B106" s="63">
        <v>21174.742845984001</v>
      </c>
      <c r="C106" s="78" t="str">
        <f t="shared" si="2"/>
        <v>N</v>
      </c>
      <c r="D106" s="82" t="str">
        <f t="shared" si="1"/>
        <v>noviembre 2019</v>
      </c>
      <c r="E106" s="83">
        <f t="shared" si="3"/>
        <v>20811.521087469999</v>
      </c>
    </row>
    <row r="107" spans="1:5">
      <c r="A107" s="53" t="s">
        <v>143</v>
      </c>
      <c r="B107" s="63">
        <v>19931.712896519999</v>
      </c>
      <c r="C107" s="78" t="str">
        <f t="shared" si="2"/>
        <v>D</v>
      </c>
      <c r="D107" s="82" t="str">
        <f t="shared" si="1"/>
        <v>diciembre 2019</v>
      </c>
      <c r="E107" s="83">
        <f t="shared" si="3"/>
        <v>20899.098706050001</v>
      </c>
    </row>
    <row r="108" spans="1:5">
      <c r="A108" s="53" t="s">
        <v>145</v>
      </c>
      <c r="B108" s="63">
        <v>20152.46441027</v>
      </c>
      <c r="C108" s="78" t="str">
        <f t="shared" si="2"/>
        <v>E</v>
      </c>
      <c r="D108" s="82" t="str">
        <f t="shared" si="1"/>
        <v>enero 2020</v>
      </c>
      <c r="E108" s="83">
        <f t="shared" si="3"/>
        <v>22569.105971982</v>
      </c>
    </row>
    <row r="109" spans="1:5">
      <c r="A109" s="53" t="s">
        <v>147</v>
      </c>
      <c r="B109" s="63">
        <v>20811.521087469999</v>
      </c>
      <c r="C109" s="78" t="str">
        <f t="shared" si="2"/>
        <v>F</v>
      </c>
      <c r="D109" s="82" t="str">
        <f t="shared" si="1"/>
        <v>febrero 2020</v>
      </c>
      <c r="E109" s="83">
        <f t="shared" si="3"/>
        <v>19820.258692852</v>
      </c>
    </row>
    <row r="110" spans="1:5">
      <c r="A110" s="53" t="s">
        <v>149</v>
      </c>
      <c r="B110" s="63">
        <v>20899.098706050001</v>
      </c>
      <c r="C110" s="78" t="str">
        <f t="shared" si="2"/>
        <v>M</v>
      </c>
      <c r="D110" s="82" t="str">
        <f>TEXT(EDATE(D111,-1),"mmmm aaaa")</f>
        <v>marzo 2020</v>
      </c>
      <c r="E110" s="83">
        <f t="shared" si="3"/>
        <v>19745.584442333999</v>
      </c>
    </row>
    <row r="111" spans="1:5" ht="15" thickBot="1">
      <c r="A111" s="53" t="s">
        <v>151</v>
      </c>
      <c r="B111" s="63">
        <v>22569.105971982</v>
      </c>
      <c r="C111" s="79" t="str">
        <f t="shared" si="2"/>
        <v>A</v>
      </c>
      <c r="D111" s="84" t="str">
        <f>A2</f>
        <v>Abril 2020</v>
      </c>
      <c r="E111" s="85">
        <f t="shared" si="3"/>
        <v>16102.534321576</v>
      </c>
    </row>
    <row r="112" spans="1:5">
      <c r="A112" s="53" t="s">
        <v>154</v>
      </c>
      <c r="B112" s="63">
        <v>19820.258692852</v>
      </c>
    </row>
    <row r="113" spans="1:4">
      <c r="A113" s="53" t="s">
        <v>156</v>
      </c>
      <c r="B113" s="63">
        <v>19745.584442333999</v>
      </c>
    </row>
    <row r="114" spans="1:4">
      <c r="A114" s="53" t="s">
        <v>158</v>
      </c>
      <c r="B114" s="63">
        <v>16102.534321576</v>
      </c>
    </row>
    <row r="115" spans="1:4">
      <c r="A115" s="53" t="s">
        <v>194</v>
      </c>
      <c r="B115" s="63">
        <v>5907.2075999999997</v>
      </c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55</v>
      </c>
      <c r="B127" s="59" t="s">
        <v>9</v>
      </c>
      <c r="C127" s="51" t="s">
        <v>55</v>
      </c>
      <c r="D127" s="132" t="s">
        <v>8</v>
      </c>
    </row>
    <row r="128" spans="1:4">
      <c r="A128" s="60" t="s">
        <v>61</v>
      </c>
      <c r="B128" s="61"/>
      <c r="C128" s="51" t="s">
        <v>61</v>
      </c>
      <c r="D128" s="52"/>
    </row>
    <row r="129" spans="1:5">
      <c r="A129" s="53" t="s">
        <v>163</v>
      </c>
      <c r="B129" s="62">
        <v>28316.895</v>
      </c>
      <c r="C129" s="55">
        <v>1</v>
      </c>
      <c r="D129" s="62">
        <v>566.75897852000003</v>
      </c>
      <c r="E129" s="88">
        <f>MAX(D129:D159)</f>
        <v>576.967318944</v>
      </c>
    </row>
    <row r="130" spans="1:5">
      <c r="A130" s="53" t="s">
        <v>164</v>
      </c>
      <c r="B130" s="62">
        <v>28212.707008000001</v>
      </c>
      <c r="C130" s="55">
        <v>2</v>
      </c>
      <c r="D130" s="62">
        <v>565.871896064</v>
      </c>
    </row>
    <row r="131" spans="1:5">
      <c r="A131" s="53" t="s">
        <v>165</v>
      </c>
      <c r="B131" s="62">
        <v>27158.001</v>
      </c>
      <c r="C131" s="55">
        <v>3</v>
      </c>
      <c r="D131" s="62">
        <v>551.84816271</v>
      </c>
    </row>
    <row r="132" spans="1:5">
      <c r="A132" s="53" t="s">
        <v>166</v>
      </c>
      <c r="B132" s="62">
        <v>25821.219504000001</v>
      </c>
      <c r="C132" s="55">
        <v>4</v>
      </c>
      <c r="D132" s="62">
        <v>511.31290576800001</v>
      </c>
    </row>
    <row r="133" spans="1:5">
      <c r="A133" s="53" t="s">
        <v>167</v>
      </c>
      <c r="B133" s="62">
        <v>25283.162400000001</v>
      </c>
      <c r="C133" s="55">
        <v>5</v>
      </c>
      <c r="D133" s="62">
        <v>488.50857228000001</v>
      </c>
    </row>
    <row r="134" spans="1:5">
      <c r="A134" s="53" t="s">
        <v>168</v>
      </c>
      <c r="B134" s="62">
        <v>26974.034</v>
      </c>
      <c r="C134" s="55">
        <v>6</v>
      </c>
      <c r="D134" s="62">
        <v>536.46607423800003</v>
      </c>
    </row>
    <row r="135" spans="1:5">
      <c r="A135" s="53" t="s">
        <v>169</v>
      </c>
      <c r="B135" s="62">
        <v>26424.067999999999</v>
      </c>
      <c r="C135" s="55">
        <v>7</v>
      </c>
      <c r="D135" s="62">
        <v>535.61338499999999</v>
      </c>
    </row>
    <row r="136" spans="1:5">
      <c r="A136" s="53" t="s">
        <v>170</v>
      </c>
      <c r="B136" s="62">
        <v>25709.207999999999</v>
      </c>
      <c r="C136" s="55">
        <v>8</v>
      </c>
      <c r="D136" s="62">
        <v>523.44008151200001</v>
      </c>
    </row>
    <row r="137" spans="1:5">
      <c r="A137" s="53" t="s">
        <v>171</v>
      </c>
      <c r="B137" s="62">
        <v>25070.383999999998</v>
      </c>
      <c r="C137" s="55">
        <v>9</v>
      </c>
      <c r="D137" s="62">
        <v>499.67180296800001</v>
      </c>
    </row>
    <row r="138" spans="1:5">
      <c r="A138" s="53" t="s">
        <v>172</v>
      </c>
      <c r="B138" s="62">
        <v>24285.21</v>
      </c>
      <c r="C138" s="55">
        <v>10</v>
      </c>
      <c r="D138" s="62">
        <v>480.96643799999998</v>
      </c>
    </row>
    <row r="139" spans="1:5">
      <c r="A139" s="53" t="s">
        <v>173</v>
      </c>
      <c r="B139" s="62">
        <v>24680.54</v>
      </c>
      <c r="C139" s="55">
        <v>11</v>
      </c>
      <c r="D139" s="62">
        <v>488.04871608000002</v>
      </c>
    </row>
    <row r="140" spans="1:5">
      <c r="A140" s="53" t="s">
        <v>174</v>
      </c>
      <c r="B140" s="62">
        <v>24139.867399999999</v>
      </c>
      <c r="C140" s="55">
        <v>12</v>
      </c>
      <c r="D140" s="62">
        <v>471.45703631999999</v>
      </c>
    </row>
    <row r="141" spans="1:5">
      <c r="A141" s="53" t="s">
        <v>175</v>
      </c>
      <c r="B141" s="62">
        <v>25746.921999999999</v>
      </c>
      <c r="C141" s="55">
        <v>13</v>
      </c>
      <c r="D141" s="62">
        <v>506.7122885</v>
      </c>
    </row>
    <row r="142" spans="1:5">
      <c r="A142" s="53" t="s">
        <v>176</v>
      </c>
      <c r="B142" s="62">
        <v>27174.998</v>
      </c>
      <c r="C142" s="55">
        <v>14</v>
      </c>
      <c r="D142" s="62">
        <v>551.83494717999997</v>
      </c>
    </row>
    <row r="143" spans="1:5">
      <c r="A143" s="53" t="s">
        <v>177</v>
      </c>
      <c r="B143" s="62">
        <v>28129.057479999999</v>
      </c>
      <c r="C143" s="55">
        <v>15</v>
      </c>
      <c r="D143" s="62">
        <v>571.08403920000001</v>
      </c>
    </row>
    <row r="144" spans="1:5">
      <c r="A144" s="53" t="s">
        <v>178</v>
      </c>
      <c r="B144" s="62">
        <v>27831.397008</v>
      </c>
      <c r="C144" s="55">
        <v>16</v>
      </c>
      <c r="D144" s="62">
        <v>571.16225375199997</v>
      </c>
    </row>
    <row r="145" spans="1:5">
      <c r="A145" s="53" t="s">
        <v>179</v>
      </c>
      <c r="B145" s="62">
        <v>27480.57704</v>
      </c>
      <c r="C145" s="55">
        <v>17</v>
      </c>
      <c r="D145" s="62">
        <v>565.55024788000003</v>
      </c>
    </row>
    <row r="146" spans="1:5">
      <c r="A146" s="53" t="s">
        <v>180</v>
      </c>
      <c r="B146" s="62">
        <v>25518.600999999999</v>
      </c>
      <c r="C146" s="55">
        <v>18</v>
      </c>
      <c r="D146" s="62">
        <v>520.87635421000004</v>
      </c>
    </row>
    <row r="147" spans="1:5">
      <c r="A147" s="53" t="s">
        <v>181</v>
      </c>
      <c r="B147" s="62">
        <v>24416.110189999999</v>
      </c>
      <c r="C147" s="55">
        <v>19</v>
      </c>
      <c r="D147" s="62">
        <v>488.94095781999999</v>
      </c>
    </row>
    <row r="148" spans="1:5">
      <c r="A148" s="53" t="s">
        <v>182</v>
      </c>
      <c r="B148" s="62">
        <v>27179.54924</v>
      </c>
      <c r="C148" s="55">
        <v>20</v>
      </c>
      <c r="D148" s="62">
        <v>552.29384078400005</v>
      </c>
    </row>
    <row r="149" spans="1:5">
      <c r="A149" s="53" t="s">
        <v>183</v>
      </c>
      <c r="B149" s="62">
        <v>28371.099399999999</v>
      </c>
      <c r="C149" s="55">
        <v>21</v>
      </c>
      <c r="D149" s="62">
        <v>576.967318944</v>
      </c>
    </row>
    <row r="150" spans="1:5">
      <c r="A150" s="53" t="s">
        <v>184</v>
      </c>
      <c r="B150" s="62">
        <v>27913.885310000001</v>
      </c>
      <c r="C150" s="55">
        <v>22</v>
      </c>
      <c r="D150" s="62">
        <v>575.73166260999994</v>
      </c>
    </row>
    <row r="151" spans="1:5">
      <c r="A151" s="53" t="s">
        <v>185</v>
      </c>
      <c r="B151" s="62">
        <v>27389.422399999999</v>
      </c>
      <c r="C151" s="55">
        <v>23</v>
      </c>
      <c r="D151" s="62">
        <v>566.89348324000002</v>
      </c>
    </row>
    <row r="152" spans="1:5">
      <c r="A152" s="53" t="s">
        <v>186</v>
      </c>
      <c r="B152" s="62">
        <v>26928.981</v>
      </c>
      <c r="C152" s="55">
        <v>24</v>
      </c>
      <c r="D152" s="62">
        <v>562.050492738</v>
      </c>
    </row>
    <row r="153" spans="1:5">
      <c r="A153" s="53" t="s">
        <v>187</v>
      </c>
      <c r="B153" s="62">
        <v>25536.058079999999</v>
      </c>
      <c r="C153" s="55">
        <v>25</v>
      </c>
      <c r="D153" s="62">
        <v>524.38620295999999</v>
      </c>
    </row>
    <row r="154" spans="1:5">
      <c r="A154" s="53" t="s">
        <v>188</v>
      </c>
      <c r="B154" s="62">
        <v>24775.073</v>
      </c>
      <c r="C154" s="55">
        <v>26</v>
      </c>
      <c r="D154" s="62">
        <v>491.99622299999999</v>
      </c>
    </row>
    <row r="155" spans="1:5">
      <c r="A155" s="53" t="s">
        <v>189</v>
      </c>
      <c r="B155" s="62">
        <v>27581.882000000001</v>
      </c>
      <c r="C155" s="55">
        <v>27</v>
      </c>
      <c r="D155" s="62">
        <v>558.33729150399995</v>
      </c>
    </row>
    <row r="156" spans="1:5">
      <c r="A156" s="53" t="s">
        <v>190</v>
      </c>
      <c r="B156" s="62">
        <v>27570.951400000002</v>
      </c>
      <c r="C156" s="55">
        <v>28</v>
      </c>
      <c r="D156" s="62">
        <v>569.41553192399999</v>
      </c>
    </row>
    <row r="157" spans="1:5">
      <c r="A157" s="53" t="s">
        <v>191</v>
      </c>
      <c r="B157" s="62">
        <v>27274.28642</v>
      </c>
      <c r="C157" s="55">
        <v>29</v>
      </c>
      <c r="D157" s="62">
        <v>567.73323836600002</v>
      </c>
      <c r="E157"/>
    </row>
    <row r="158" spans="1:5">
      <c r="A158" s="53" t="s">
        <v>159</v>
      </c>
      <c r="B158" s="62">
        <v>27211.024000000001</v>
      </c>
      <c r="C158" s="55">
        <v>30</v>
      </c>
      <c r="D158" s="62">
        <v>560.60389750399997</v>
      </c>
      <c r="E158"/>
    </row>
    <row r="159" spans="1:5">
      <c r="A159"/>
      <c r="B159"/>
      <c r="C159"/>
      <c r="D159"/>
      <c r="E159"/>
    </row>
    <row r="160" spans="1:5">
      <c r="A160"/>
      <c r="C160"/>
      <c r="D160" s="89">
        <v>722</v>
      </c>
      <c r="E160" s="119">
        <f>(MAX(D129:D159)/D160-1)*100</f>
        <v>-20.087628955124657</v>
      </c>
    </row>
    <row r="161" spans="1:5">
      <c r="A161"/>
      <c r="B161"/>
      <c r="C161"/>
      <c r="D161"/>
      <c r="E161" s="90"/>
    </row>
    <row r="162" spans="1:5">
      <c r="E162" s="88"/>
    </row>
    <row r="163" spans="1:5">
      <c r="A163" s="51" t="s">
        <v>69</v>
      </c>
      <c r="B163" s="139" t="s">
        <v>13</v>
      </c>
      <c r="C163" s="140"/>
      <c r="D163"/>
      <c r="E163" s="90"/>
    </row>
    <row r="164" spans="1:5">
      <c r="A164" s="51" t="s">
        <v>55</v>
      </c>
      <c r="B164" s="132" t="s">
        <v>67</v>
      </c>
      <c r="C164" s="132" t="s">
        <v>68</v>
      </c>
      <c r="D164"/>
      <c r="E164" s="90"/>
    </row>
    <row r="165" spans="1:5">
      <c r="A165" s="51" t="s">
        <v>53</v>
      </c>
      <c r="B165" s="52"/>
      <c r="C165" s="52"/>
      <c r="D165"/>
      <c r="E165" s="90"/>
    </row>
    <row r="166" spans="1:5">
      <c r="A166" s="53" t="s">
        <v>158</v>
      </c>
      <c r="B166" s="63">
        <v>29026</v>
      </c>
      <c r="C166" s="121" t="s">
        <v>198</v>
      </c>
      <c r="D166" s="89">
        <v>34980</v>
      </c>
      <c r="E166" s="119">
        <f>(B166/D166-1)*100</f>
        <v>-17.021154945683246</v>
      </c>
    </row>
    <row r="167" spans="1:5">
      <c r="A167"/>
      <c r="B167"/>
      <c r="C167"/>
    </row>
    <row r="169" spans="1:5">
      <c r="A169" s="51" t="s">
        <v>69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55</v>
      </c>
      <c r="B170" s="132" t="s">
        <v>67</v>
      </c>
      <c r="C170" s="132" t="s">
        <v>68</v>
      </c>
      <c r="D170" s="132" t="s">
        <v>67</v>
      </c>
      <c r="E170" s="132" t="s">
        <v>68</v>
      </c>
    </row>
    <row r="171" spans="1:5">
      <c r="A171" s="51" t="s">
        <v>70</v>
      </c>
      <c r="B171" s="52"/>
      <c r="C171" s="52"/>
      <c r="D171" s="52"/>
      <c r="E171" s="52"/>
    </row>
    <row r="172" spans="1:5">
      <c r="A172" s="55">
        <v>2018</v>
      </c>
      <c r="B172" s="63">
        <v>40947</v>
      </c>
      <c r="C172" s="121" t="s">
        <v>66</v>
      </c>
      <c r="D172" s="63">
        <v>39996</v>
      </c>
      <c r="E172" s="121" t="s">
        <v>78</v>
      </c>
    </row>
    <row r="173" spans="1:5">
      <c r="A173" s="55">
        <v>2019</v>
      </c>
      <c r="B173" s="63">
        <v>40455</v>
      </c>
      <c r="C173" s="121" t="s">
        <v>114</v>
      </c>
      <c r="D173" s="63">
        <v>40021</v>
      </c>
      <c r="E173" s="121" t="s">
        <v>137</v>
      </c>
    </row>
    <row r="174" spans="1:5">
      <c r="A174" s="55">
        <v>2020</v>
      </c>
      <c r="B174" s="63">
        <v>40423</v>
      </c>
      <c r="C174" s="121" t="s">
        <v>153</v>
      </c>
      <c r="D174" s="63"/>
      <c r="E174" s="129"/>
    </row>
    <row r="176" spans="1:5">
      <c r="A176"/>
      <c r="B176"/>
      <c r="C176"/>
      <c r="D176"/>
      <c r="E176"/>
    </row>
    <row r="177" spans="1:6">
      <c r="A177" s="51" t="s">
        <v>69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55</v>
      </c>
      <c r="B178" s="132" t="s">
        <v>67</v>
      </c>
      <c r="C178" s="132" t="s">
        <v>68</v>
      </c>
      <c r="D178" s="132" t="s">
        <v>67</v>
      </c>
      <c r="E178" s="132" t="s">
        <v>68</v>
      </c>
    </row>
    <row r="179" spans="1:6">
      <c r="A179" s="64"/>
      <c r="B179" s="63">
        <v>45450</v>
      </c>
      <c r="C179" s="121" t="s">
        <v>71</v>
      </c>
      <c r="D179" s="63">
        <v>41318</v>
      </c>
      <c r="E179" s="121" t="s">
        <v>72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6" t="s">
        <v>14</v>
      </c>
      <c r="C182" s="76" t="s">
        <v>13</v>
      </c>
      <c r="D182" s="76" t="s">
        <v>12</v>
      </c>
      <c r="E182" s="76" t="s">
        <v>11</v>
      </c>
    </row>
    <row r="183" spans="1:6">
      <c r="A183" s="69" t="s">
        <v>73</v>
      </c>
      <c r="B183" s="70">
        <f>D179</f>
        <v>41318</v>
      </c>
      <c r="C183" s="70">
        <f>B179</f>
        <v>45450</v>
      </c>
      <c r="D183" s="71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1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9"/>
      <c r="B184" s="70"/>
      <c r="C184" s="70"/>
      <c r="D184" s="71"/>
      <c r="E184" s="71"/>
    </row>
    <row r="185" spans="1:6">
      <c r="A185" s="72">
        <f>A173</f>
        <v>2019</v>
      </c>
      <c r="B185" s="70">
        <f>D173</f>
        <v>40021</v>
      </c>
      <c r="C185" s="70">
        <f>B173</f>
        <v>40455</v>
      </c>
      <c r="D185" s="71" t="str">
        <f>MID(Dat_01!E173,1,2)+0&amp;" "&amp;TEXT(DATE(MID(Dat_01!E173,7,4),MID(Dat_01!E173,4,2),MID(Dat_01!E173,1,2)),"mmmm")&amp;" ("&amp;MID(Dat_01!E173,12,16)&amp;" h)"</f>
        <v>23 julio (13:25 h)</v>
      </c>
      <c r="E185" s="71" t="str">
        <f>MID(Dat_01!C173,1,2)+0&amp;" "&amp;TEXT(DATE(MID(Dat_01!C173,7,4),MID(Dat_01!C173,4,2),MID(Dat_01!C173,1,2)),"mmmm")&amp;" ("&amp;MID(Dat_01!C173,12,16)&amp;" h)"</f>
        <v>22 enero (20:08 h)</v>
      </c>
    </row>
    <row r="186" spans="1:6">
      <c r="A186" s="72">
        <f>A174</f>
        <v>2020</v>
      </c>
      <c r="B186" s="70"/>
      <c r="C186" s="70">
        <f>B174</f>
        <v>40423</v>
      </c>
      <c r="D186" s="71"/>
      <c r="E186" s="71" t="str">
        <f>MID(Dat_01!C174,1,2)+0&amp;" "&amp;TEXT(DATE(MID(Dat_01!C174,7,4),MID(Dat_01!C174,4,2),MID(Dat_01!C174,1,2)),"mmmm")&amp;" ("&amp;MID(Dat_01!C174,12,16)&amp;" h)"</f>
        <v>20 enero (20:22 h)</v>
      </c>
    </row>
    <row r="187" spans="1:6">
      <c r="A187" s="73" t="str">
        <f>LOWER(MID(A166,1,3))&amp;"-"&amp;MID(A174,3,2)</f>
        <v>abr-20</v>
      </c>
      <c r="B187" s="74" t="str">
        <f>IF(B163="Invierno","",B166)</f>
        <v/>
      </c>
      <c r="C187" s="74">
        <f>IF(B163="Invierno",B166,"")</f>
        <v>29026</v>
      </c>
      <c r="D187" s="75" t="str">
        <f>IF(B187="","",MID(Dat_01!C166,1,2)+0&amp;" "&amp;TEXT(DATE(MID(Dat_01!C166,7,4),MID(Dat_01!C166,4,2),MID(Dat_01!C166,1,2)),"mmmm")&amp;" ("&amp;MID(Dat_01!C166,12,16)&amp;" h)")</f>
        <v/>
      </c>
      <c r="E187" s="75" t="str">
        <f>IF(C187="","",MID(Dat_01!C166,1,2)+0&amp;" "&amp;TEXT(DATE(MID(Dat_01!C166,7,4),MID(Dat_01!C166,4,2),MID(Dat_01!C166,1,2)),"mmmm")&amp;" ("&amp;MID(Dat_01!C166,12,16)&amp;" h)")</f>
        <v>1 abril (21:06 h)</v>
      </c>
    </row>
    <row r="188" spans="1:6" ht="15">
      <c r="E188" s="125" t="str">
        <f>CONCATENATE(MID(E187,1,FIND(" ",E187)+3)," ",MID(E187,FIND("(",E187)+1,7))</f>
        <v>1 abr 21:06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2020-05-12T13:38:09Z</dcterms:modified>
</cp:coreProperties>
</file>