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CCAA\CCAA Series anuales\"/>
    </mc:Choice>
  </mc:AlternateContent>
  <xr:revisionPtr revIDLastSave="0" documentId="13_ncr:1_{79E365B1-BEB8-4A78-9C30-2B2E000897B9}" xr6:coauthVersionLast="45" xr6:coauthVersionMax="45" xr10:uidLastSave="{00000000-0000-0000-0000-000000000000}"/>
  <workbookProtection workbookAlgorithmName="SHA-512" workbookHashValue="y7lj/wPB9GSQfQ4CL6zfnoJLcK/o/T095yRS7lyJ8w7Vk1AbRqrwLYz/hTVN5mtplZlBCRiAWPx8+AEQfi7g7Q==" workbookSaltValue="OOqf8qPrXzdUV56fPWBT2w==" workbookSpinCount="100000" lockStructure="1"/>
  <bookViews>
    <workbookView xWindow="-108" yWindow="-108" windowWidth="16608" windowHeight="8856" tabRatio="816" xr2:uid="{00000000-000D-0000-FFFF-FFFF00000000}"/>
  </bookViews>
  <sheets>
    <sheet name="Inicio" sheetId="1" r:id="rId1"/>
    <sheet name="Red_de_transporte" sheetId="6" r:id="rId2"/>
    <sheet name="AVISO LEGAL" sheetId="20" r:id="rId3"/>
    <sheet name="datos_RdT" sheetId="11" state="hidden" r:id="rId4"/>
    <sheet name="EVOLUCION_RdT" sheetId="16" state="hidden" r:id="rId5"/>
    <sheet name="Año" sheetId="15" state="hidden" r:id="rId6"/>
  </sheets>
  <definedNames>
    <definedName name="Z_10318EB3_7543_41D7_B07B_A27B32D1F538_.wvu.PrintArea" localSheetId="0" hidden="1">Inicio!#REF!,Inicio!$B$3:$J$25</definedName>
  </definedNames>
  <calcPr calcId="191029"/>
  <customWorkbookViews>
    <customWorkbookView name="GENERACIÓN" guid="{0E1A8DE8-3384-461D-A70C-DC3715B6530C}" maximized="1" xWindow="1" yWindow="1" windowWidth="1902" windowHeight="832" activeSheetId="3"/>
    <customWorkbookView name="DELFERSE - Vista personalizada" guid="{0FD2E859-2EC5-4EAB-A12C-01CE43FE124A}" mergeInterval="0" personalView="1" maximized="1" xWindow="1" yWindow="1" windowWidth="1920" windowHeight="850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6" l="1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X35" i="16"/>
  <c r="X34" i="16"/>
  <c r="X33" i="16"/>
  <c r="X29" i="16"/>
  <c r="X28" i="16"/>
  <c r="X27" i="16"/>
  <c r="X23" i="16"/>
  <c r="X22" i="16"/>
  <c r="X21" i="16"/>
  <c r="X17" i="16"/>
  <c r="X16" i="16"/>
  <c r="X15" i="16"/>
  <c r="X11" i="16"/>
  <c r="X10" i="16"/>
  <c r="X9" i="16"/>
  <c r="X5" i="16"/>
  <c r="X4" i="16"/>
  <c r="X3" i="16"/>
  <c r="V64" i="11" l="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C6" i="11"/>
  <c r="F53" i="11"/>
  <c r="F67" i="11"/>
  <c r="C67" i="11" l="1"/>
  <c r="H59" i="11"/>
  <c r="F59" i="11"/>
  <c r="V65" i="11"/>
  <c r="V51" i="11"/>
  <c r="F56" i="11"/>
  <c r="D28" i="11"/>
  <c r="E28" i="11"/>
  <c r="F28" i="11"/>
  <c r="G28" i="11"/>
  <c r="H28" i="11"/>
  <c r="I28" i="11"/>
  <c r="J28" i="11"/>
  <c r="K28" i="11"/>
  <c r="L28" i="11"/>
  <c r="N28" i="11"/>
  <c r="O28" i="11"/>
  <c r="P28" i="11"/>
  <c r="Q28" i="11"/>
  <c r="S28" i="11"/>
  <c r="T28" i="11"/>
  <c r="U28" i="11"/>
  <c r="V28" i="11"/>
  <c r="W28" i="11"/>
  <c r="X28" i="11"/>
  <c r="Y28" i="11"/>
  <c r="W26" i="11"/>
  <c r="C28" i="11"/>
  <c r="W40" i="11"/>
  <c r="D42" i="11"/>
  <c r="E42" i="11"/>
  <c r="F42" i="11"/>
  <c r="G42" i="11"/>
  <c r="H42" i="11"/>
  <c r="I42" i="11"/>
  <c r="J42" i="11"/>
  <c r="K42" i="11"/>
  <c r="L42" i="11"/>
  <c r="N42" i="11"/>
  <c r="O42" i="11"/>
  <c r="P42" i="11"/>
  <c r="Q42" i="11"/>
  <c r="S42" i="11"/>
  <c r="T42" i="11"/>
  <c r="U42" i="11"/>
  <c r="W42" i="11"/>
  <c r="X42" i="11"/>
  <c r="Y42" i="11"/>
  <c r="C42" i="11"/>
  <c r="D56" i="11"/>
  <c r="E56" i="11"/>
  <c r="G56" i="11"/>
  <c r="H56" i="11"/>
  <c r="I56" i="11"/>
  <c r="J56" i="11"/>
  <c r="K56" i="11"/>
  <c r="L56" i="11"/>
  <c r="N56" i="11"/>
  <c r="O56" i="11"/>
  <c r="P56" i="11"/>
  <c r="Q56" i="11"/>
  <c r="S56" i="11"/>
  <c r="T56" i="11"/>
  <c r="U56" i="11"/>
  <c r="W56" i="11"/>
  <c r="C56" i="11"/>
  <c r="C25" i="11"/>
  <c r="C26" i="11" s="1"/>
  <c r="C34" i="11"/>
  <c r="V41" i="11"/>
  <c r="V42" i="11" s="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V38" i="11"/>
  <c r="V37" i="11"/>
  <c r="V36" i="11"/>
  <c r="U34" i="11"/>
  <c r="S34" i="11"/>
  <c r="R34" i="11"/>
  <c r="Q34" i="11"/>
  <c r="P34" i="11"/>
  <c r="O34" i="11"/>
  <c r="N34" i="11"/>
  <c r="M34" i="11"/>
  <c r="L34" i="11"/>
  <c r="K34" i="11"/>
  <c r="I34" i="11"/>
  <c r="H34" i="11"/>
  <c r="G34" i="11"/>
  <c r="E34" i="11"/>
  <c r="D34" i="11"/>
  <c r="F34" i="11"/>
  <c r="T34" i="11"/>
  <c r="J34" i="11"/>
  <c r="V31" i="11"/>
  <c r="U25" i="11"/>
  <c r="U26" i="11" s="1"/>
  <c r="T25" i="11"/>
  <c r="T26" i="11" s="1"/>
  <c r="S25" i="11"/>
  <c r="S40" i="11" s="1"/>
  <c r="R25" i="11"/>
  <c r="Q25" i="11"/>
  <c r="Q26" i="11" s="1"/>
  <c r="P25" i="11"/>
  <c r="P26" i="11" s="1"/>
  <c r="O25" i="11"/>
  <c r="O26" i="11" s="1"/>
  <c r="N25" i="11"/>
  <c r="M25" i="11"/>
  <c r="L25" i="11"/>
  <c r="L26" i="11" s="1"/>
  <c r="K25" i="11"/>
  <c r="K26" i="11" s="1"/>
  <c r="J25" i="11"/>
  <c r="I25" i="11"/>
  <c r="I26" i="11" s="1"/>
  <c r="H25" i="11"/>
  <c r="H26" i="11" s="1"/>
  <c r="G25" i="11"/>
  <c r="G26" i="11" s="1"/>
  <c r="F25" i="11"/>
  <c r="F26" i="11" s="1"/>
  <c r="E25" i="11"/>
  <c r="E26" i="11" s="1"/>
  <c r="D25" i="11"/>
  <c r="U20" i="11"/>
  <c r="U21" i="11" s="1"/>
  <c r="T20" i="11"/>
  <c r="T21" i="11" s="1"/>
  <c r="S20" i="11"/>
  <c r="S21" i="11" s="1"/>
  <c r="R20" i="11"/>
  <c r="Q20" i="11"/>
  <c r="Q35" i="11" s="1"/>
  <c r="P20" i="11"/>
  <c r="P21" i="11" s="1"/>
  <c r="O20" i="11"/>
  <c r="O21" i="11" s="1"/>
  <c r="N20" i="11"/>
  <c r="N35" i="11" s="1"/>
  <c r="M20" i="11"/>
  <c r="L20" i="11"/>
  <c r="L21" i="11" s="1"/>
  <c r="K20" i="11"/>
  <c r="K21" i="11" s="1"/>
  <c r="J20" i="11"/>
  <c r="I20" i="11"/>
  <c r="I21" i="11" s="1"/>
  <c r="H20" i="11"/>
  <c r="G20" i="11"/>
  <c r="G21" i="11" s="1"/>
  <c r="F20" i="11"/>
  <c r="F21" i="11" s="1"/>
  <c r="E20" i="11"/>
  <c r="E21" i="11" s="1"/>
  <c r="D20" i="11"/>
  <c r="D21" i="11" s="1"/>
  <c r="C20" i="11"/>
  <c r="C21" i="11" s="1"/>
  <c r="B7" i="11"/>
  <c r="O35" i="11" l="1"/>
  <c r="S35" i="11"/>
  <c r="D40" i="11"/>
  <c r="N21" i="11"/>
  <c r="S26" i="11"/>
  <c r="N40" i="11"/>
  <c r="I35" i="11"/>
  <c r="T40" i="11"/>
  <c r="P40" i="11"/>
  <c r="L40" i="11"/>
  <c r="J40" i="11"/>
  <c r="J26" i="11"/>
  <c r="D26" i="11"/>
  <c r="E40" i="11"/>
  <c r="Q40" i="11"/>
  <c r="U40" i="11"/>
  <c r="I40" i="11"/>
  <c r="N26" i="11"/>
  <c r="G40" i="11"/>
  <c r="C40" i="11"/>
  <c r="O40" i="11"/>
  <c r="K40" i="11"/>
  <c r="T35" i="11"/>
  <c r="U35" i="11"/>
  <c r="Q21" i="11"/>
  <c r="P35" i="11"/>
  <c r="L35" i="11"/>
  <c r="K35" i="11"/>
  <c r="J21" i="11"/>
  <c r="J35" i="11"/>
  <c r="G35" i="11"/>
  <c r="C35" i="11"/>
  <c r="D35" i="11"/>
  <c r="E35" i="11"/>
  <c r="H35" i="11"/>
  <c r="H40" i="11"/>
  <c r="H21" i="11"/>
  <c r="F40" i="11"/>
  <c r="F35" i="11"/>
  <c r="V39" i="11"/>
  <c r="V32" i="11"/>
  <c r="V33" i="11"/>
  <c r="V34" i="11" l="1"/>
  <c r="Y69" i="11" l="1"/>
  <c r="V69" i="11"/>
  <c r="Y55" i="11"/>
  <c r="Y56" i="11" s="1"/>
  <c r="V55" i="11"/>
  <c r="V56" i="11" s="1"/>
  <c r="X55" i="11" l="1"/>
  <c r="X56" i="11" s="1"/>
  <c r="X69" i="11"/>
  <c r="D67" i="11" l="1"/>
  <c r="E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W67" i="11"/>
  <c r="Y66" i="11"/>
  <c r="Y65" i="11"/>
  <c r="Y64" i="11"/>
  <c r="V66" i="11"/>
  <c r="L53" i="11"/>
  <c r="L54" i="11" s="1"/>
  <c r="C53" i="11"/>
  <c r="C54" i="11" s="1"/>
  <c r="D53" i="11"/>
  <c r="D54" i="11" s="1"/>
  <c r="E53" i="11"/>
  <c r="E54" i="11" s="1"/>
  <c r="F54" i="11"/>
  <c r="G53" i="11"/>
  <c r="G54" i="11" s="1"/>
  <c r="H53" i="11"/>
  <c r="H54" i="11" s="1"/>
  <c r="I53" i="11"/>
  <c r="I54" i="11" s="1"/>
  <c r="J53" i="11"/>
  <c r="J54" i="11" s="1"/>
  <c r="K53" i="11"/>
  <c r="K54" i="11" s="1"/>
  <c r="M53" i="11"/>
  <c r="N53" i="11"/>
  <c r="N54" i="11" s="1"/>
  <c r="O53" i="11"/>
  <c r="O54" i="11" s="1"/>
  <c r="P53" i="11"/>
  <c r="P54" i="11" s="1"/>
  <c r="Q53" i="11"/>
  <c r="Q54" i="11" s="1"/>
  <c r="R53" i="11"/>
  <c r="S53" i="11"/>
  <c r="S54" i="11" s="1"/>
  <c r="T53" i="11"/>
  <c r="T54" i="11" s="1"/>
  <c r="U53" i="11"/>
  <c r="U54" i="11" s="1"/>
  <c r="Y52" i="11"/>
  <c r="Y51" i="11"/>
  <c r="Y50" i="11"/>
  <c r="V52" i="11"/>
  <c r="X52" i="11" s="1"/>
  <c r="V50" i="11"/>
  <c r="Y38" i="11"/>
  <c r="X38" i="11" s="1"/>
  <c r="Y37" i="11"/>
  <c r="Y36" i="11"/>
  <c r="Y24" i="11"/>
  <c r="Y23" i="11"/>
  <c r="Y22" i="11"/>
  <c r="X36" i="11"/>
  <c r="V23" i="11"/>
  <c r="V24" i="11"/>
  <c r="V22" i="11"/>
  <c r="Y10" i="11"/>
  <c r="Y9" i="11"/>
  <c r="Y8" i="11"/>
  <c r="Y61" i="11"/>
  <c r="Y60" i="11"/>
  <c r="Y59" i="11"/>
  <c r="Y46" i="11"/>
  <c r="Y45" i="11"/>
  <c r="M76" i="11"/>
  <c r="R76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C62" i="11"/>
  <c r="V60" i="11"/>
  <c r="X60" i="11" s="1"/>
  <c r="V61" i="11"/>
  <c r="V59" i="11"/>
  <c r="X59" i="11" s="1"/>
  <c r="V75" i="11"/>
  <c r="K76" i="11"/>
  <c r="L76" i="11"/>
  <c r="D76" i="11"/>
  <c r="E76" i="11"/>
  <c r="F76" i="11"/>
  <c r="G76" i="11"/>
  <c r="P76" i="11"/>
  <c r="Q76" i="11"/>
  <c r="N76" i="11"/>
  <c r="V9" i="11"/>
  <c r="X9" i="11" s="1"/>
  <c r="V10" i="11"/>
  <c r="V8" i="11"/>
  <c r="Y33" i="11"/>
  <c r="X33" i="11" s="1"/>
  <c r="Y32" i="11"/>
  <c r="Y31" i="11"/>
  <c r="X31" i="11" s="1"/>
  <c r="W34" i="11"/>
  <c r="Y19" i="11"/>
  <c r="V19" i="11"/>
  <c r="Y18" i="11"/>
  <c r="V18" i="11"/>
  <c r="Y17" i="11"/>
  <c r="V17" i="11"/>
  <c r="Y4" i="11"/>
  <c r="Y5" i="11"/>
  <c r="Y3" i="11"/>
  <c r="V4" i="11"/>
  <c r="V5" i="11"/>
  <c r="V3" i="11"/>
  <c r="X50" i="11" l="1"/>
  <c r="X3" i="11"/>
  <c r="X23" i="11"/>
  <c r="X66" i="11"/>
  <c r="X24" i="11"/>
  <c r="X18" i="11"/>
  <c r="X10" i="11"/>
  <c r="V11" i="11"/>
  <c r="V6" i="11"/>
  <c r="Y20" i="11"/>
  <c r="Y34" i="11"/>
  <c r="X61" i="11"/>
  <c r="X62" i="11" s="1"/>
  <c r="U76" i="11"/>
  <c r="I76" i="11"/>
  <c r="T76" i="11"/>
  <c r="O76" i="11"/>
  <c r="H76" i="11"/>
  <c r="V62" i="11"/>
  <c r="V73" i="11"/>
  <c r="V74" i="11"/>
  <c r="S76" i="11"/>
  <c r="J76" i="11"/>
  <c r="Y39" i="11"/>
  <c r="X32" i="11"/>
  <c r="X34" i="11" s="1"/>
  <c r="V25" i="11"/>
  <c r="X22" i="11"/>
  <c r="X5" i="11"/>
  <c r="Y11" i="11"/>
  <c r="Y74" i="11"/>
  <c r="X8" i="11"/>
  <c r="Y53" i="11"/>
  <c r="Y6" i="11"/>
  <c r="X19" i="11"/>
  <c r="C76" i="11"/>
  <c r="Y62" i="11"/>
  <c r="Y25" i="11"/>
  <c r="Y73" i="11"/>
  <c r="X73" i="11" s="1"/>
  <c r="X4" i="11"/>
  <c r="Y75" i="11"/>
  <c r="X75" i="11" s="1"/>
  <c r="X37" i="11"/>
  <c r="X39" i="11" s="1"/>
  <c r="Y67" i="11"/>
  <c r="V67" i="11"/>
  <c r="X65" i="11"/>
  <c r="X64" i="11"/>
  <c r="X51" i="11"/>
  <c r="X53" i="11" s="1"/>
  <c r="V20" i="11"/>
  <c r="X17" i="11"/>
  <c r="X6" i="11" l="1"/>
  <c r="X11" i="11"/>
  <c r="X25" i="11"/>
  <c r="X40" i="11" s="1"/>
  <c r="Y26" i="11"/>
  <c r="Y21" i="11"/>
  <c r="Y40" i="11"/>
  <c r="V26" i="11"/>
  <c r="V40" i="11"/>
  <c r="Y35" i="11"/>
  <c r="V21" i="11"/>
  <c r="V35" i="11"/>
  <c r="X74" i="11"/>
  <c r="X76" i="11" s="1"/>
  <c r="V76" i="11"/>
  <c r="X20" i="11"/>
  <c r="V53" i="11"/>
  <c r="V54" i="11" s="1"/>
  <c r="Y76" i="11"/>
  <c r="X67" i="11"/>
  <c r="D48" i="11"/>
  <c r="D49" i="11" s="1"/>
  <c r="E48" i="11"/>
  <c r="E49" i="11" s="1"/>
  <c r="G48" i="11"/>
  <c r="G49" i="11" s="1"/>
  <c r="H48" i="11"/>
  <c r="H49" i="11" s="1"/>
  <c r="J48" i="11"/>
  <c r="J49" i="11" s="1"/>
  <c r="K48" i="11"/>
  <c r="K49" i="11" s="1"/>
  <c r="L48" i="11"/>
  <c r="L49" i="11" s="1"/>
  <c r="M48" i="11"/>
  <c r="N48" i="11"/>
  <c r="N49" i="11" s="1"/>
  <c r="O48" i="11"/>
  <c r="O49" i="11" s="1"/>
  <c r="P48" i="11"/>
  <c r="P49" i="11" s="1"/>
  <c r="R48" i="11"/>
  <c r="S48" i="11"/>
  <c r="S49" i="11" s="1"/>
  <c r="U48" i="11"/>
  <c r="U49" i="11" s="1"/>
  <c r="C48" i="11"/>
  <c r="F48" i="11"/>
  <c r="F49" i="11" s="1"/>
  <c r="V45" i="11"/>
  <c r="X45" i="11" s="1"/>
  <c r="T48" i="11"/>
  <c r="T49" i="11" s="1"/>
  <c r="Q48" i="11"/>
  <c r="Q49" i="11" s="1"/>
  <c r="I48" i="11"/>
  <c r="I49" i="11" s="1"/>
  <c r="X21" i="11" l="1"/>
  <c r="X26" i="11"/>
  <c r="X35" i="11"/>
  <c r="C49" i="11"/>
  <c r="V46" i="11"/>
  <c r="V47" i="11"/>
  <c r="Y47" i="11"/>
  <c r="Y48" i="11" s="1"/>
  <c r="Y49" i="11" s="1"/>
  <c r="X46" i="11" l="1"/>
  <c r="V48" i="11"/>
  <c r="V49" i="11" s="1"/>
  <c r="X47" i="11"/>
  <c r="X48" i="11" l="1"/>
  <c r="X49" i="11" s="1"/>
  <c r="H68" i="11" l="1"/>
  <c r="I68" i="11"/>
  <c r="J68" i="11"/>
  <c r="K68" i="11"/>
  <c r="L68" i="11"/>
  <c r="N68" i="11"/>
  <c r="O68" i="11"/>
  <c r="P68" i="11"/>
  <c r="Q68" i="11"/>
  <c r="S68" i="11"/>
  <c r="T68" i="11"/>
  <c r="U68" i="11"/>
  <c r="V68" i="11"/>
  <c r="W68" i="11"/>
  <c r="X68" i="11"/>
  <c r="Y68" i="11"/>
  <c r="D68" i="11"/>
  <c r="E68" i="11"/>
  <c r="F68" i="11"/>
  <c r="G68" i="11"/>
  <c r="C68" i="11"/>
  <c r="C77" i="11" l="1"/>
  <c r="D77" i="11"/>
  <c r="F77" i="11"/>
  <c r="G77" i="11"/>
  <c r="H77" i="11"/>
  <c r="I77" i="11"/>
  <c r="J77" i="11"/>
  <c r="K77" i="11"/>
  <c r="L77" i="11"/>
  <c r="N77" i="11"/>
  <c r="O77" i="11"/>
  <c r="P77" i="11"/>
  <c r="S77" i="11"/>
  <c r="T77" i="11"/>
  <c r="E77" i="11"/>
  <c r="Q77" i="11"/>
  <c r="U77" i="11"/>
  <c r="B12" i="11" l="1"/>
  <c r="B14" i="11"/>
  <c r="B21" i="11"/>
  <c r="B26" i="11"/>
  <c r="B28" i="11"/>
  <c r="B35" i="11"/>
  <c r="B40" i="11"/>
  <c r="B42" i="11"/>
  <c r="B49" i="11"/>
  <c r="B54" i="11"/>
  <c r="B56" i="11"/>
  <c r="B63" i="11"/>
  <c r="B68" i="11"/>
  <c r="B70" i="11"/>
  <c r="B82" i="11"/>
  <c r="B77" i="11"/>
  <c r="B84" i="11"/>
  <c r="D6" i="16" l="1"/>
  <c r="E6" i="16"/>
  <c r="F6" i="16"/>
  <c r="G6" i="16"/>
  <c r="H6" i="16"/>
  <c r="I6" i="16"/>
  <c r="J6" i="16"/>
  <c r="K6" i="16"/>
  <c r="L6" i="16"/>
  <c r="N6" i="16"/>
  <c r="O6" i="16"/>
  <c r="P6" i="16"/>
  <c r="Q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N7" i="16"/>
  <c r="O7" i="16"/>
  <c r="P7" i="16"/>
  <c r="Q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N8" i="16"/>
  <c r="O8" i="16"/>
  <c r="P8" i="16"/>
  <c r="Q8" i="16"/>
  <c r="S8" i="16"/>
  <c r="T8" i="16"/>
  <c r="U8" i="16"/>
  <c r="V8" i="16"/>
  <c r="C8" i="16"/>
  <c r="C7" i="16"/>
  <c r="C6" i="16"/>
  <c r="W35" i="16" l="1"/>
  <c r="S35" i="16" l="1"/>
  <c r="T35" i="16"/>
  <c r="U35" i="16"/>
  <c r="D35" i="16"/>
  <c r="E35" i="16"/>
  <c r="F35" i="16"/>
  <c r="G35" i="16"/>
  <c r="H35" i="16"/>
  <c r="I35" i="16"/>
  <c r="J35" i="16"/>
  <c r="K35" i="16"/>
  <c r="L35" i="16"/>
  <c r="N35" i="16"/>
  <c r="O35" i="16"/>
  <c r="P35" i="16"/>
  <c r="Q35" i="16"/>
  <c r="C35" i="16"/>
  <c r="D84" i="11"/>
  <c r="E84" i="11"/>
  <c r="F84" i="11"/>
  <c r="G84" i="11"/>
  <c r="H84" i="11"/>
  <c r="I84" i="11"/>
  <c r="J84" i="11"/>
  <c r="K84" i="11"/>
  <c r="L84" i="11"/>
  <c r="N84" i="11"/>
  <c r="O84" i="11"/>
  <c r="P84" i="11"/>
  <c r="Q84" i="11"/>
  <c r="S84" i="11"/>
  <c r="T84" i="11"/>
  <c r="U84" i="11"/>
  <c r="C84" i="11"/>
  <c r="D81" i="11"/>
  <c r="E81" i="11"/>
  <c r="E34" i="16" s="1"/>
  <c r="F81" i="11"/>
  <c r="G81" i="11"/>
  <c r="H81" i="11"/>
  <c r="I81" i="11"/>
  <c r="I34" i="16" s="1"/>
  <c r="J81" i="11"/>
  <c r="K81" i="11"/>
  <c r="K34" i="16" s="1"/>
  <c r="L81" i="11"/>
  <c r="M81" i="11"/>
  <c r="N81" i="11"/>
  <c r="O81" i="11"/>
  <c r="P81" i="11"/>
  <c r="P34" i="16" s="1"/>
  <c r="Q81" i="11"/>
  <c r="Q34" i="16" s="1"/>
  <c r="R81" i="11"/>
  <c r="S81" i="11"/>
  <c r="S34" i="16" s="1"/>
  <c r="T81" i="11"/>
  <c r="T34" i="16" s="1"/>
  <c r="U81" i="11"/>
  <c r="U34" i="16" s="1"/>
  <c r="C81" i="11"/>
  <c r="C34" i="16" s="1"/>
  <c r="W84" i="11"/>
  <c r="Y83" i="11"/>
  <c r="V83" i="11"/>
  <c r="W81" i="11"/>
  <c r="Y80" i="11"/>
  <c r="V80" i="11"/>
  <c r="Y79" i="11"/>
  <c r="V79" i="11"/>
  <c r="Y78" i="11"/>
  <c r="V78" i="11"/>
  <c r="N34" i="16" l="1"/>
  <c r="F34" i="16"/>
  <c r="W82" i="11"/>
  <c r="W34" i="16"/>
  <c r="D34" i="16"/>
  <c r="H33" i="16"/>
  <c r="C33" i="16"/>
  <c r="U33" i="16"/>
  <c r="Q33" i="16"/>
  <c r="I33" i="16"/>
  <c r="E33" i="16"/>
  <c r="O33" i="16"/>
  <c r="G33" i="16"/>
  <c r="T33" i="16"/>
  <c r="P33" i="16"/>
  <c r="L33" i="16"/>
  <c r="D33" i="16"/>
  <c r="S33" i="16"/>
  <c r="K33" i="16"/>
  <c r="F33" i="16"/>
  <c r="X80" i="11"/>
  <c r="X79" i="11"/>
  <c r="J34" i="16"/>
  <c r="J33" i="16"/>
  <c r="N33" i="16"/>
  <c r="X83" i="11"/>
  <c r="V35" i="16"/>
  <c r="O34" i="16"/>
  <c r="H34" i="16"/>
  <c r="V81" i="11"/>
  <c r="L34" i="16"/>
  <c r="G34" i="16"/>
  <c r="Y81" i="11"/>
  <c r="X78" i="11"/>
  <c r="X81" i="11" l="1"/>
  <c r="V34" i="16"/>
  <c r="V33" i="16"/>
  <c r="W70" i="11" l="1"/>
  <c r="U70" i="11"/>
  <c r="T70" i="11"/>
  <c r="S70" i="11"/>
  <c r="Q70" i="11"/>
  <c r="P70" i="11"/>
  <c r="O70" i="11"/>
  <c r="N70" i="11"/>
  <c r="L70" i="11"/>
  <c r="K70" i="11"/>
  <c r="J70" i="11"/>
  <c r="I70" i="11"/>
  <c r="H70" i="11"/>
  <c r="G70" i="11"/>
  <c r="F70" i="11"/>
  <c r="E70" i="11"/>
  <c r="D70" i="11"/>
  <c r="C70" i="11"/>
  <c r="Y84" i="11"/>
  <c r="U82" i="11"/>
  <c r="T82" i="11"/>
  <c r="S82" i="11"/>
  <c r="Q82" i="11"/>
  <c r="P82" i="11"/>
  <c r="O82" i="11"/>
  <c r="N82" i="11"/>
  <c r="L82" i="11"/>
  <c r="K82" i="11"/>
  <c r="J82" i="11"/>
  <c r="I82" i="11"/>
  <c r="H82" i="11"/>
  <c r="G82" i="11"/>
  <c r="F82" i="11"/>
  <c r="E82" i="11"/>
  <c r="D82" i="11"/>
  <c r="C82" i="11"/>
  <c r="V82" i="11"/>
  <c r="X84" i="11" l="1"/>
  <c r="V84" i="11"/>
  <c r="X82" i="11"/>
  <c r="Y70" i="11"/>
  <c r="V77" i="11"/>
  <c r="V70" i="11"/>
  <c r="Y77" i="11"/>
  <c r="X70" i="11"/>
  <c r="Y82" i="11" l="1"/>
  <c r="X77" i="11"/>
  <c r="D23" i="16" l="1"/>
  <c r="E23" i="16"/>
  <c r="F23" i="16"/>
  <c r="G23" i="16"/>
  <c r="H23" i="16"/>
  <c r="I23" i="16"/>
  <c r="J23" i="16"/>
  <c r="K23" i="16"/>
  <c r="L23" i="16"/>
  <c r="N23" i="16"/>
  <c r="O23" i="16"/>
  <c r="P23" i="16"/>
  <c r="Q23" i="16"/>
  <c r="S23" i="16"/>
  <c r="T23" i="16"/>
  <c r="U23" i="16"/>
  <c r="C23" i="16"/>
  <c r="D29" i="16"/>
  <c r="D38" i="16" s="1"/>
  <c r="E29" i="16"/>
  <c r="E38" i="16" s="1"/>
  <c r="F29" i="16"/>
  <c r="F38" i="16" s="1"/>
  <c r="G29" i="16"/>
  <c r="G38" i="16" s="1"/>
  <c r="H29" i="16"/>
  <c r="H38" i="16" s="1"/>
  <c r="I29" i="16"/>
  <c r="I38" i="16" s="1"/>
  <c r="J29" i="16"/>
  <c r="J38" i="16" s="1"/>
  <c r="K29" i="16"/>
  <c r="K38" i="16" s="1"/>
  <c r="L29" i="16"/>
  <c r="L38" i="16" s="1"/>
  <c r="N29" i="16"/>
  <c r="N38" i="16" s="1"/>
  <c r="O29" i="16"/>
  <c r="O38" i="16" s="1"/>
  <c r="P29" i="16"/>
  <c r="P38" i="16" s="1"/>
  <c r="Q29" i="16"/>
  <c r="Q38" i="16" s="1"/>
  <c r="S29" i="16"/>
  <c r="S38" i="16" s="1"/>
  <c r="T29" i="16"/>
  <c r="T38" i="16" s="1"/>
  <c r="U29" i="16"/>
  <c r="U38" i="16" s="1"/>
  <c r="C29" i="16"/>
  <c r="C38" i="16" s="1"/>
  <c r="W29" i="16"/>
  <c r="W23" i="16"/>
  <c r="D17" i="16"/>
  <c r="E17" i="16"/>
  <c r="F17" i="16"/>
  <c r="G17" i="16"/>
  <c r="H17" i="16"/>
  <c r="I17" i="16"/>
  <c r="I26" i="16" s="1"/>
  <c r="J17" i="16"/>
  <c r="K17" i="16"/>
  <c r="L17" i="16"/>
  <c r="N17" i="16"/>
  <c r="O17" i="16"/>
  <c r="P17" i="16"/>
  <c r="Q17" i="16"/>
  <c r="S17" i="16"/>
  <c r="T17" i="16"/>
  <c r="U17" i="16"/>
  <c r="C17" i="16"/>
  <c r="W17" i="16"/>
  <c r="W11" i="16"/>
  <c r="D11" i="16"/>
  <c r="E11" i="16"/>
  <c r="F11" i="16"/>
  <c r="G11" i="16"/>
  <c r="H11" i="16"/>
  <c r="I11" i="16"/>
  <c r="J11" i="16"/>
  <c r="J20" i="16" s="1"/>
  <c r="K11" i="16"/>
  <c r="L11" i="16"/>
  <c r="N11" i="16"/>
  <c r="O11" i="16"/>
  <c r="P11" i="16"/>
  <c r="Q11" i="16"/>
  <c r="S11" i="16"/>
  <c r="T11" i="16"/>
  <c r="U11" i="16"/>
  <c r="C11" i="16"/>
  <c r="W5" i="16"/>
  <c r="D5" i="16"/>
  <c r="E5" i="16"/>
  <c r="F5" i="16"/>
  <c r="G5" i="16"/>
  <c r="H5" i="16"/>
  <c r="I5" i="16"/>
  <c r="J5" i="16"/>
  <c r="K5" i="16"/>
  <c r="L5" i="16"/>
  <c r="N5" i="16"/>
  <c r="O5" i="16"/>
  <c r="P5" i="16"/>
  <c r="Q5" i="16"/>
  <c r="S5" i="16"/>
  <c r="T5" i="16"/>
  <c r="U5" i="16"/>
  <c r="C5" i="16"/>
  <c r="U32" i="16" l="1"/>
  <c r="Q32" i="16"/>
  <c r="I32" i="16"/>
  <c r="E32" i="16"/>
  <c r="N32" i="16"/>
  <c r="J32" i="16"/>
  <c r="F32" i="16"/>
  <c r="G14" i="16"/>
  <c r="V5" i="16"/>
  <c r="S20" i="16"/>
  <c r="O20" i="16"/>
  <c r="K20" i="16"/>
  <c r="G20" i="16"/>
  <c r="T32" i="16"/>
  <c r="P32" i="16"/>
  <c r="L32" i="16"/>
  <c r="H32" i="16"/>
  <c r="D32" i="16"/>
  <c r="C14" i="16"/>
  <c r="Q14" i="16"/>
  <c r="F14" i="16"/>
  <c r="S26" i="16"/>
  <c r="S14" i="16"/>
  <c r="K14" i="16"/>
  <c r="T26" i="16"/>
  <c r="K26" i="16"/>
  <c r="L26" i="16"/>
  <c r="D26" i="16"/>
  <c r="T20" i="16"/>
  <c r="L20" i="16"/>
  <c r="H14" i="16"/>
  <c r="D14" i="16"/>
  <c r="U20" i="16"/>
  <c r="Q20" i="16"/>
  <c r="E20" i="16"/>
  <c r="Q26" i="16"/>
  <c r="N14" i="16"/>
  <c r="V29" i="16"/>
  <c r="O26" i="16"/>
  <c r="G26" i="16"/>
  <c r="O14" i="16"/>
  <c r="P26" i="16"/>
  <c r="H26" i="16"/>
  <c r="I14" i="16"/>
  <c r="E14" i="16"/>
  <c r="C20" i="16"/>
  <c r="N20" i="16"/>
  <c r="F20" i="16"/>
  <c r="S32" i="16"/>
  <c r="O32" i="16"/>
  <c r="K32" i="16"/>
  <c r="G32" i="16"/>
  <c r="V23" i="16"/>
  <c r="F20" i="6"/>
  <c r="V17" i="16"/>
  <c r="C26" i="16"/>
  <c r="N26" i="16"/>
  <c r="E26" i="16"/>
  <c r="V11" i="16"/>
  <c r="L14" i="16"/>
  <c r="H20" i="16"/>
  <c r="D20" i="16"/>
  <c r="J26" i="16"/>
  <c r="F26" i="16"/>
  <c r="T14" i="16"/>
  <c r="I20" i="16"/>
  <c r="U26" i="16"/>
  <c r="C32" i="16"/>
  <c r="U14" i="16"/>
  <c r="V38" i="16" l="1"/>
  <c r="V26" i="16"/>
  <c r="V14" i="16"/>
  <c r="V32" i="16"/>
  <c r="V20" i="16"/>
  <c r="W28" i="16" l="1"/>
  <c r="N9" i="16"/>
  <c r="F9" i="16"/>
  <c r="W4" i="16"/>
  <c r="U4" i="16"/>
  <c r="T4" i="16"/>
  <c r="S4" i="16"/>
  <c r="Q4" i="16"/>
  <c r="P4" i="16"/>
  <c r="O4" i="16"/>
  <c r="N4" i="16"/>
  <c r="L4" i="16"/>
  <c r="K4" i="16"/>
  <c r="J4" i="16"/>
  <c r="I4" i="16"/>
  <c r="H4" i="16"/>
  <c r="G4" i="16"/>
  <c r="F4" i="16"/>
  <c r="E4" i="16"/>
  <c r="D4" i="16"/>
  <c r="C4" i="16"/>
  <c r="U3" i="16"/>
  <c r="T3" i="16"/>
  <c r="S3" i="16"/>
  <c r="Q3" i="16"/>
  <c r="P3" i="16"/>
  <c r="O3" i="16"/>
  <c r="N3" i="16"/>
  <c r="L3" i="16"/>
  <c r="K3" i="16"/>
  <c r="J3" i="16"/>
  <c r="I3" i="16"/>
  <c r="H3" i="16"/>
  <c r="G3" i="16"/>
  <c r="F3" i="16"/>
  <c r="E3" i="16"/>
  <c r="D3" i="16"/>
  <c r="C3" i="16"/>
  <c r="F10" i="16" l="1"/>
  <c r="J10" i="16"/>
  <c r="N10" i="16"/>
  <c r="N13" i="16" s="1"/>
  <c r="W10" i="16"/>
  <c r="D15" i="16"/>
  <c r="H15" i="16"/>
  <c r="L15" i="16"/>
  <c r="P15" i="16"/>
  <c r="T15" i="16"/>
  <c r="C16" i="16"/>
  <c r="G16" i="16"/>
  <c r="K16" i="16"/>
  <c r="O16" i="16"/>
  <c r="S16" i="16"/>
  <c r="E21" i="16"/>
  <c r="I21" i="16"/>
  <c r="Q21" i="16"/>
  <c r="U21" i="16"/>
  <c r="D22" i="16"/>
  <c r="H22" i="16"/>
  <c r="L22" i="16"/>
  <c r="P22" i="16"/>
  <c r="T22" i="16"/>
  <c r="F27" i="16"/>
  <c r="J27" i="16"/>
  <c r="J36" i="16" s="1"/>
  <c r="N27" i="16"/>
  <c r="N36" i="16" s="1"/>
  <c r="E28" i="16"/>
  <c r="E37" i="16" s="1"/>
  <c r="I28" i="16"/>
  <c r="I37" i="16" s="1"/>
  <c r="Q28" i="16"/>
  <c r="Q37" i="16" s="1"/>
  <c r="U28" i="16"/>
  <c r="U37" i="16" s="1"/>
  <c r="C10" i="16"/>
  <c r="C13" i="16" s="1"/>
  <c r="G10" i="16"/>
  <c r="G13" i="16" s="1"/>
  <c r="K10" i="16"/>
  <c r="K13" i="16" s="1"/>
  <c r="O10" i="16"/>
  <c r="S10" i="16"/>
  <c r="S13" i="16" s="1"/>
  <c r="E15" i="16"/>
  <c r="I15" i="16"/>
  <c r="Q15" i="16"/>
  <c r="U15" i="16"/>
  <c r="D16" i="16"/>
  <c r="H16" i="16"/>
  <c r="L16" i="16"/>
  <c r="P16" i="16"/>
  <c r="T16" i="16"/>
  <c r="T25" i="16" s="1"/>
  <c r="F21" i="16"/>
  <c r="J21" i="16"/>
  <c r="N21" i="16"/>
  <c r="E22" i="16"/>
  <c r="I22" i="16"/>
  <c r="Q22" i="16"/>
  <c r="U22" i="16"/>
  <c r="C27" i="16"/>
  <c r="C36" i="16" s="1"/>
  <c r="G27" i="16"/>
  <c r="G36" i="16" s="1"/>
  <c r="K27" i="16"/>
  <c r="O27" i="16"/>
  <c r="O36" i="16" s="1"/>
  <c r="S27" i="16"/>
  <c r="S36" i="16" s="1"/>
  <c r="F28" i="16"/>
  <c r="F37" i="16" s="1"/>
  <c r="J28" i="16"/>
  <c r="J37" i="16" s="1"/>
  <c r="N28" i="16"/>
  <c r="N37" i="16" s="1"/>
  <c r="D10" i="16"/>
  <c r="D13" i="16" s="1"/>
  <c r="H10" i="16"/>
  <c r="L10" i="16"/>
  <c r="L13" i="16" s="1"/>
  <c r="P10" i="16"/>
  <c r="P13" i="16" s="1"/>
  <c r="T10" i="16"/>
  <c r="T13" i="16" s="1"/>
  <c r="F15" i="16"/>
  <c r="J15" i="16"/>
  <c r="N15" i="16"/>
  <c r="N18" i="16" s="1"/>
  <c r="E16" i="16"/>
  <c r="I16" i="16"/>
  <c r="Q16" i="16"/>
  <c r="U16" i="16"/>
  <c r="C21" i="16"/>
  <c r="G21" i="16"/>
  <c r="K21" i="16"/>
  <c r="O21" i="16"/>
  <c r="S21" i="16"/>
  <c r="F22" i="16"/>
  <c r="J22" i="16"/>
  <c r="N22" i="16"/>
  <c r="W22" i="16"/>
  <c r="D27" i="16"/>
  <c r="D36" i="16" s="1"/>
  <c r="H27" i="16"/>
  <c r="H36" i="16" s="1"/>
  <c r="P27" i="16"/>
  <c r="P36" i="16" s="1"/>
  <c r="T27" i="16"/>
  <c r="T36" i="16" s="1"/>
  <c r="C28" i="16"/>
  <c r="C37" i="16" s="1"/>
  <c r="G28" i="16"/>
  <c r="G37" i="16" s="1"/>
  <c r="K28" i="16"/>
  <c r="O28" i="16"/>
  <c r="S28" i="16"/>
  <c r="S37" i="16" s="1"/>
  <c r="E10" i="16"/>
  <c r="I10" i="16"/>
  <c r="I13" i="16" s="1"/>
  <c r="Q10" i="16"/>
  <c r="Q13" i="16" s="1"/>
  <c r="U10" i="16"/>
  <c r="U13" i="16" s="1"/>
  <c r="C15" i="16"/>
  <c r="G15" i="16"/>
  <c r="K15" i="16"/>
  <c r="K24" i="16" s="1"/>
  <c r="O15" i="16"/>
  <c r="S15" i="16"/>
  <c r="F16" i="16"/>
  <c r="J16" i="16"/>
  <c r="N16" i="16"/>
  <c r="W16" i="16"/>
  <c r="D21" i="16"/>
  <c r="H21" i="16"/>
  <c r="L21" i="16"/>
  <c r="P21" i="16"/>
  <c r="T21" i="16"/>
  <c r="C22" i="16"/>
  <c r="C25" i="16" s="1"/>
  <c r="G22" i="16"/>
  <c r="K22" i="16"/>
  <c r="O22" i="16"/>
  <c r="S22" i="16"/>
  <c r="S25" i="16" s="1"/>
  <c r="E27" i="16"/>
  <c r="I27" i="16"/>
  <c r="I36" i="16" s="1"/>
  <c r="Q27" i="16"/>
  <c r="Q36" i="16" s="1"/>
  <c r="U27" i="16"/>
  <c r="D28" i="16"/>
  <c r="H28" i="16"/>
  <c r="H37" i="16" s="1"/>
  <c r="L28" i="16"/>
  <c r="L37" i="16" s="1"/>
  <c r="P28" i="16"/>
  <c r="T28" i="16"/>
  <c r="T37" i="16" s="1"/>
  <c r="J13" i="16"/>
  <c r="S19" i="16"/>
  <c r="F12" i="16"/>
  <c r="N12" i="16"/>
  <c r="E13" i="16"/>
  <c r="I9" i="16"/>
  <c r="I12" i="16" s="1"/>
  <c r="Q9" i="16"/>
  <c r="Q12" i="16" s="1"/>
  <c r="D9" i="16"/>
  <c r="D12" i="16" s="1"/>
  <c r="L9" i="16"/>
  <c r="L12" i="16" s="1"/>
  <c r="T9" i="16"/>
  <c r="T12" i="16" s="1"/>
  <c r="C9" i="16"/>
  <c r="C12" i="16" s="1"/>
  <c r="G9" i="16"/>
  <c r="G12" i="16" s="1"/>
  <c r="K9" i="16"/>
  <c r="K12" i="16" s="1"/>
  <c r="O9" i="16"/>
  <c r="O12" i="16" s="1"/>
  <c r="S9" i="16"/>
  <c r="S12" i="16" s="1"/>
  <c r="E9" i="16"/>
  <c r="E12" i="16" s="1"/>
  <c r="U9" i="16"/>
  <c r="U12" i="16" s="1"/>
  <c r="H9" i="16"/>
  <c r="H12" i="16" s="1"/>
  <c r="P9" i="16"/>
  <c r="P12" i="16" s="1"/>
  <c r="J9" i="16"/>
  <c r="J12" i="16" s="1"/>
  <c r="F18" i="6"/>
  <c r="F12" i="6"/>
  <c r="F13" i="6"/>
  <c r="F17" i="6"/>
  <c r="F16" i="6"/>
  <c r="F14" i="6"/>
  <c r="L27" i="16"/>
  <c r="V4" i="16"/>
  <c r="V3" i="16"/>
  <c r="T31" i="16" l="1"/>
  <c r="K25" i="16"/>
  <c r="P25" i="16"/>
  <c r="U24" i="16"/>
  <c r="H25" i="16"/>
  <c r="O25" i="16"/>
  <c r="N19" i="16"/>
  <c r="H30" i="16"/>
  <c r="I30" i="16"/>
  <c r="U31" i="16"/>
  <c r="L24" i="16"/>
  <c r="P19" i="16"/>
  <c r="G25" i="16"/>
  <c r="C19" i="16"/>
  <c r="P31" i="16"/>
  <c r="P37" i="16"/>
  <c r="O31" i="16"/>
  <c r="O37" i="16"/>
  <c r="K31" i="16"/>
  <c r="K37" i="16"/>
  <c r="N31" i="16"/>
  <c r="D31" i="16"/>
  <c r="D37" i="16"/>
  <c r="L31" i="16"/>
  <c r="F30" i="16"/>
  <c r="F36" i="16"/>
  <c r="V22" i="16"/>
  <c r="I31" i="16"/>
  <c r="C31" i="16"/>
  <c r="J31" i="16"/>
  <c r="N25" i="16"/>
  <c r="F19" i="16"/>
  <c r="S24" i="16"/>
  <c r="C24" i="16"/>
  <c r="I24" i="16"/>
  <c r="T24" i="16"/>
  <c r="O24" i="16"/>
  <c r="F13" i="16"/>
  <c r="K19" i="16"/>
  <c r="J19" i="16"/>
  <c r="E19" i="16"/>
  <c r="U19" i="16"/>
  <c r="Q30" i="16"/>
  <c r="U30" i="16"/>
  <c r="U36" i="16"/>
  <c r="L30" i="16"/>
  <c r="L36" i="16"/>
  <c r="K30" i="16"/>
  <c r="K36" i="16"/>
  <c r="E30" i="16"/>
  <c r="E36" i="16"/>
  <c r="T19" i="16"/>
  <c r="J25" i="16"/>
  <c r="H24" i="16"/>
  <c r="N24" i="16"/>
  <c r="F25" i="16"/>
  <c r="G24" i="16"/>
  <c r="I19" i="16"/>
  <c r="F24" i="16"/>
  <c r="H19" i="16"/>
  <c r="Q31" i="16"/>
  <c r="J30" i="16"/>
  <c r="L25" i="16"/>
  <c r="Q24" i="16"/>
  <c r="O19" i="16"/>
  <c r="N30" i="16"/>
  <c r="D24" i="16"/>
  <c r="E25" i="16"/>
  <c r="D19" i="16"/>
  <c r="V15" i="16"/>
  <c r="V16" i="16"/>
  <c r="S31" i="16"/>
  <c r="D30" i="16"/>
  <c r="Q19" i="16"/>
  <c r="U25" i="16"/>
  <c r="H31" i="16"/>
  <c r="P24" i="16"/>
  <c r="G31" i="16"/>
  <c r="O30" i="16"/>
  <c r="E24" i="16"/>
  <c r="S30" i="16"/>
  <c r="T30" i="16"/>
  <c r="P30" i="16"/>
  <c r="C30" i="16"/>
  <c r="F15" i="6"/>
  <c r="V21" i="16"/>
  <c r="Q25" i="16"/>
  <c r="J24" i="16"/>
  <c r="L19" i="16"/>
  <c r="O13" i="16"/>
  <c r="F18" i="16"/>
  <c r="H13" i="16"/>
  <c r="F31" i="16"/>
  <c r="G30" i="16"/>
  <c r="I25" i="16"/>
  <c r="G19" i="16"/>
  <c r="E31" i="16"/>
  <c r="D25" i="16"/>
  <c r="V10" i="16"/>
  <c r="V28" i="16"/>
  <c r="J18" i="16"/>
  <c r="U18" i="16"/>
  <c r="P18" i="16"/>
  <c r="O18" i="16"/>
  <c r="D18" i="16"/>
  <c r="E18" i="16"/>
  <c r="G18" i="16"/>
  <c r="T18" i="16"/>
  <c r="Q18" i="16"/>
  <c r="H18" i="16"/>
  <c r="C18" i="16"/>
  <c r="K18" i="16"/>
  <c r="L18" i="16"/>
  <c r="I18" i="16"/>
  <c r="S18" i="16"/>
  <c r="V9" i="16"/>
  <c r="V27" i="16"/>
  <c r="F19" i="6"/>
  <c r="V25" i="16" l="1"/>
  <c r="V37" i="16"/>
  <c r="V31" i="16"/>
  <c r="V36" i="16"/>
  <c r="V13" i="16"/>
  <c r="V24" i="16"/>
  <c r="V19" i="16"/>
  <c r="V30" i="16"/>
  <c r="V12" i="16"/>
  <c r="V1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B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16" authorId="0" shapeId="0" xr:uid="{00000000-0006-0000-0B00-000002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30" authorId="0" shapeId="0" xr:uid="{00000000-0006-0000-0B00-000003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44" authorId="0" shapeId="0" xr:uid="{00000000-0006-0000-0B00-000004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58" authorId="0" shapeId="0" xr:uid="{00000000-0006-0000-0B00-000005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72" authorId="0" shapeId="0" xr:uid="{00000000-0006-0000-0B00-000006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C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sharedStrings.xml><?xml version="1.0" encoding="utf-8"?>
<sst xmlns="http://schemas.openxmlformats.org/spreadsheetml/2006/main" count="279" uniqueCount="60">
  <si>
    <t>CCAA</t>
  </si>
  <si>
    <t>Andalucía</t>
  </si>
  <si>
    <t>Aragón</t>
  </si>
  <si>
    <t>Asturias</t>
  </si>
  <si>
    <t>Baleares</t>
  </si>
  <si>
    <t>C. Valenciana</t>
  </si>
  <si>
    <t>Canarias</t>
  </si>
  <si>
    <t>Cantabria</t>
  </si>
  <si>
    <t>Castilla-La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</si>
  <si>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</si>
  <si>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</si>
  <si>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</si>
  <si>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</si>
  <si>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</si>
  <si>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</si>
  <si>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</si>
  <si>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</si>
  <si>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</si>
  <si>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</si>
  <si>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</si>
  <si>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TOTAL</t>
  </si>
  <si>
    <t xml:space="preserve">% del total </t>
  </si>
  <si>
    <t xml:space="preserve">  km circuitos &lt;220 kV </t>
  </si>
  <si>
    <t>km circuitos</t>
  </si>
  <si>
    <t xml:space="preserve">Posiciones </t>
  </si>
  <si>
    <t xml:space="preserve">  España </t>
  </si>
  <si>
    <t>posiciones</t>
  </si>
  <si>
    <t>PENINSULAR</t>
  </si>
  <si>
    <t>NO PENINSULAR</t>
  </si>
  <si>
    <t>Posiciones 400 kV</t>
  </si>
  <si>
    <t>Posiciones 220 kV</t>
  </si>
  <si>
    <t>Posiciones &lt;220 kV</t>
  </si>
  <si>
    <t>Total posiciones</t>
  </si>
  <si>
    <t>km líneas 220 kV</t>
  </si>
  <si>
    <t>km líneas 400 kV</t>
  </si>
  <si>
    <t>km líneas &lt;220 kV</t>
  </si>
  <si>
    <t>Total km líneas</t>
  </si>
  <si>
    <t>evolución líneas</t>
  </si>
  <si>
    <t>MÓVILES</t>
  </si>
  <si>
    <t>Fecha de actualización:</t>
  </si>
  <si>
    <t>www.ree.es</t>
  </si>
  <si>
    <t xml:space="preserve">líneas </t>
  </si>
  <si>
    <t>Indicadores Sistema Eléctrico CCAA</t>
  </si>
  <si>
    <t>Resto nacional</t>
  </si>
  <si>
    <t xml:space="preserve">  km circuitos   220 kV </t>
  </si>
  <si>
    <t xml:space="preserve">  km circuitos   400 kV </t>
  </si>
  <si>
    <t xml:space="preserve">  Posiciones     400 kV </t>
  </si>
  <si>
    <t xml:space="preserve">  Posiciones     220 kV </t>
  </si>
  <si>
    <t xml:space="preserve">  Posiciones   &lt;220 kV </t>
  </si>
  <si>
    <t>Transformadores</t>
  </si>
  <si>
    <t>transformadores</t>
  </si>
  <si>
    <t>EVOLUCIÓN DE LA RdT</t>
  </si>
  <si>
    <t>VARIACIONES DE LA RdT</t>
  </si>
  <si>
    <r>
      <t>RED DE TRANSPORTE</t>
    </r>
    <r>
      <rPr>
        <b/>
        <vertAlign val="superscript"/>
        <sz val="14"/>
        <color rgb="FF006699"/>
        <rFont val="Arial"/>
        <family val="2"/>
      </rPr>
      <t>1</t>
    </r>
  </si>
  <si>
    <t>% km LÍNEAS C.A. vs. KILÓMETROS TOTALES</t>
  </si>
  <si>
    <t>AÑO 2019</t>
  </si>
  <si>
    <t>(1) Incluye los activos de la red de transporte del resto de empresas.</t>
  </si>
  <si>
    <t>(2) No contempla desfasadores</t>
  </si>
  <si>
    <r>
      <t>Transformadores</t>
    </r>
    <r>
      <rPr>
        <b/>
        <vertAlign val="superscript"/>
        <sz val="10"/>
        <color rgb="FF006699"/>
        <rFont val="Arial"/>
        <family val="2"/>
      </rPr>
      <t>2</t>
    </r>
    <r>
      <rPr>
        <b/>
        <sz val="11"/>
        <color rgb="FF006699"/>
        <rFont val="Arial"/>
        <family val="2"/>
      </rPr>
      <t xml:space="preserve"> (MVA)</t>
    </r>
  </si>
  <si>
    <t>Red de transporte Castilla y León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</si>
</sst>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0.0%"/>
    <numFmt numFmtId="167" formatCode="#,##0_ _}"/>
    <numFmt numFmtId="168" formatCode="#,##0.000"/>
    <numFmt numFmtId="169" formatCode="#,##0.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4"/>
      <color rgb="FF926C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006699"/>
      <name val="Calibri"/>
      <family val="2"/>
      <scheme val="minor"/>
    </font>
    <font>
      <sz val="6"/>
      <color rgb="FF006699"/>
      <name val="Arial"/>
      <family val="2"/>
    </font>
    <font>
      <b/>
      <sz val="26"/>
      <color rgb="FF006699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u/>
      <sz val="10"/>
      <color theme="10"/>
      <name val="Arial"/>
      <family val="2"/>
    </font>
    <font>
      <b/>
      <sz val="14"/>
      <color rgb="FF006699"/>
      <name val="Arial"/>
      <family val="2"/>
    </font>
    <font>
      <sz val="11"/>
      <color rgb="FF006699"/>
      <name val="Calibri"/>
      <family val="2"/>
      <scheme val="minor"/>
    </font>
    <font>
      <sz val="9"/>
      <color rgb="FF006699"/>
      <name val="Arial"/>
      <family val="2"/>
    </font>
    <font>
      <b/>
      <sz val="10"/>
      <color rgb="FF006699"/>
      <name val="Arial"/>
      <family val="2"/>
    </font>
    <font>
      <sz val="10"/>
      <color rgb="FF006699"/>
      <name val="Arial"/>
      <family val="2"/>
    </font>
    <font>
      <b/>
      <sz val="11"/>
      <color rgb="FF006699"/>
      <name val="Arial"/>
      <family val="2"/>
    </font>
    <font>
      <sz val="11"/>
      <color rgb="FF006699"/>
      <name val="Arial"/>
      <family val="2"/>
    </font>
    <font>
      <b/>
      <vertAlign val="superscript"/>
      <sz val="14"/>
      <color rgb="FF006699"/>
      <name val="Arial"/>
      <family val="2"/>
    </font>
    <font>
      <sz val="11"/>
      <color theme="1"/>
      <name val="Calibri"/>
      <family val="2"/>
      <scheme val="minor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vertAlign val="superscript"/>
      <sz val="10"/>
      <color rgb="FF0066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4" fillId="0" borderId="0" applyFont="0" applyFill="0" applyBorder="0" applyAlignment="0" applyProtection="0"/>
    <xf numFmtId="0" fontId="25" fillId="3" borderId="4">
      <alignment horizontal="center" wrapText="1"/>
    </xf>
    <xf numFmtId="168" fontId="26" fillId="4" borderId="4">
      <alignment horizontal="right" vertical="center"/>
    </xf>
    <xf numFmtId="0" fontId="24" fillId="0" borderId="0"/>
    <xf numFmtId="9" fontId="24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2" applyFont="1" applyFill="1" applyBorder="1" applyAlignment="1"/>
    <xf numFmtId="0" fontId="4" fillId="2" borderId="0" xfId="2" applyFont="1" applyFill="1" applyAlignment="1"/>
    <xf numFmtId="3" fontId="0" fillId="0" borderId="0" xfId="0" applyNumberFormat="1"/>
    <xf numFmtId="0" fontId="3" fillId="2" borderId="1" xfId="2" applyFont="1" applyFill="1" applyBorder="1" applyAlignment="1"/>
    <xf numFmtId="0" fontId="6" fillId="0" borderId="0" xfId="0" applyFont="1" applyAlignment="1">
      <alignment horizontal="right"/>
    </xf>
    <xf numFmtId="4" fontId="8" fillId="0" borderId="0" xfId="0" applyNumberFormat="1" applyFont="1"/>
    <xf numFmtId="4" fontId="4" fillId="2" borderId="0" xfId="2" applyNumberFormat="1" applyFont="1" applyFill="1" applyAlignment="1"/>
    <xf numFmtId="4" fontId="4" fillId="2" borderId="1" xfId="2" applyNumberFormat="1" applyFont="1" applyFill="1" applyBorder="1" applyAlignment="1"/>
    <xf numFmtId="166" fontId="8" fillId="0" borderId="0" xfId="0" applyNumberFormat="1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0" fontId="7" fillId="0" borderId="0" xfId="0" applyFont="1" applyAlignment="1"/>
    <xf numFmtId="0" fontId="14" fillId="0" borderId="0" xfId="3" applyFont="1" applyAlignment="1" applyProtection="1">
      <alignment horizontal="left"/>
    </xf>
    <xf numFmtId="0" fontId="9" fillId="0" borderId="0" xfId="0" applyFont="1" applyAlignment="1"/>
    <xf numFmtId="0" fontId="21" fillId="0" borderId="0" xfId="0" applyFont="1" applyAlignment="1">
      <alignment horizontal="center" wrapText="1" readingOrder="1"/>
    </xf>
    <xf numFmtId="0" fontId="22" fillId="0" borderId="0" xfId="0" applyFont="1"/>
    <xf numFmtId="0" fontId="21" fillId="0" borderId="0" xfId="0" applyFont="1" applyAlignment="1">
      <alignment horizontal="left" readingOrder="1"/>
    </xf>
    <xf numFmtId="0" fontId="20" fillId="0" borderId="0" xfId="0" applyFont="1" applyAlignment="1">
      <alignment horizontal="left" readingOrder="1"/>
    </xf>
    <xf numFmtId="4" fontId="4" fillId="2" borderId="0" xfId="2" applyNumberFormat="1" applyFont="1" applyFill="1" applyBorder="1" applyAlignment="1"/>
    <xf numFmtId="0" fontId="3" fillId="2" borderId="2" xfId="2" applyFont="1" applyFill="1" applyBorder="1" applyAlignment="1">
      <alignment horizontal="right" textRotation="90"/>
    </xf>
    <xf numFmtId="0" fontId="3" fillId="2" borderId="3" xfId="2" applyFont="1" applyFill="1" applyBorder="1" applyAlignment="1">
      <alignment horizontal="right" textRotation="90"/>
    </xf>
    <xf numFmtId="165" fontId="20" fillId="0" borderId="0" xfId="0" applyNumberFormat="1" applyFont="1" applyAlignment="1">
      <alignment horizontal="center" wrapText="1" readingOrder="1"/>
    </xf>
    <xf numFmtId="165" fontId="19" fillId="0" borderId="0" xfId="0" applyNumberFormat="1" applyFont="1" applyAlignment="1">
      <alignment horizontal="center" wrapText="1" readingOrder="1"/>
    </xf>
    <xf numFmtId="0" fontId="21" fillId="0" borderId="0" xfId="0" applyFont="1" applyAlignment="1">
      <alignment horizontal="right" readingOrder="1"/>
    </xf>
    <xf numFmtId="3" fontId="20" fillId="0" borderId="0" xfId="0" applyNumberFormat="1" applyFont="1" applyAlignment="1">
      <alignment horizontal="right" indent="1" readingOrder="1"/>
    </xf>
    <xf numFmtId="3" fontId="21" fillId="0" borderId="0" xfId="0" applyNumberFormat="1" applyFont="1" applyAlignment="1">
      <alignment horizontal="right" indent="1" readingOrder="1"/>
    </xf>
    <xf numFmtId="167" fontId="20" fillId="0" borderId="0" xfId="0" applyNumberFormat="1" applyFont="1" applyAlignment="1">
      <alignment horizontal="right" indent="1" readingOrder="1"/>
    </xf>
    <xf numFmtId="167" fontId="21" fillId="0" borderId="0" xfId="0" applyNumberFormat="1" applyFont="1" applyAlignment="1">
      <alignment horizontal="right" indent="1" readingOrder="1"/>
    </xf>
    <xf numFmtId="4" fontId="0" fillId="0" borderId="0" xfId="0" applyNumberFormat="1"/>
    <xf numFmtId="168" fontId="0" fillId="0" borderId="0" xfId="0" applyNumberFormat="1"/>
    <xf numFmtId="0" fontId="18" fillId="0" borderId="0" xfId="0" applyFont="1" applyAlignment="1">
      <alignment horizontal="left" readingOrder="1"/>
    </xf>
    <xf numFmtId="166" fontId="8" fillId="0" borderId="0" xfId="6" applyNumberFormat="1" applyFont="1"/>
    <xf numFmtId="4" fontId="4" fillId="0" borderId="0" xfId="2" applyNumberFormat="1" applyFont="1" applyFill="1" applyAlignment="1"/>
    <xf numFmtId="4" fontId="27" fillId="0" borderId="0" xfId="2" applyNumberFormat="1" applyFont="1" applyFill="1" applyAlignment="1"/>
    <xf numFmtId="169" fontId="0" fillId="0" borderId="0" xfId="0" applyNumberFormat="1"/>
    <xf numFmtId="0" fontId="0" fillId="0" borderId="0" xfId="0" applyFill="1"/>
    <xf numFmtId="3" fontId="4" fillId="2" borderId="0" xfId="2" applyNumberFormat="1" applyFont="1" applyFill="1" applyAlignment="1"/>
    <xf numFmtId="3" fontId="4" fillId="2" borderId="1" xfId="2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1">
    <cellStyle name="Hipervínculo" xfId="3" builtinId="8"/>
    <cellStyle name="Hipervínculo 2" xfId="4" xr:uid="{00000000-0005-0000-0000-000001000000}"/>
    <cellStyle name="Millares 2" xfId="1" xr:uid="{00000000-0005-0000-0000-000002000000}"/>
    <cellStyle name="MSTRStyle.Todos.c12_5de5c66d-c4c5-49b6-86bb-f662a3149d4c" xfId="8" xr:uid="{00000000-0005-0000-0000-000003000000}"/>
    <cellStyle name="MSTRStyle.Todos.c7_d5c3c85d-52fd-469b-91b5-290d24dcc937" xfId="7" xr:uid="{00000000-0005-0000-0000-000004000000}"/>
    <cellStyle name="Normal" xfId="0" builtinId="0"/>
    <cellStyle name="Normal 2" xfId="5" xr:uid="{00000000-0005-0000-0000-000006000000}"/>
    <cellStyle name="Normal 5 2" xfId="9" xr:uid="{00000000-0005-0000-0000-000007000000}"/>
    <cellStyle name="Normal_Libro1_1" xfId="2" xr:uid="{00000000-0005-0000-0000-000009000000}"/>
    <cellStyle name="Porcentaje" xfId="6" builtinId="5"/>
    <cellStyle name="Porcentaje 2" xfId="10" xr:uid="{00000000-0005-0000-0000-00000B000000}"/>
  </cellStyles>
  <dxfs count="0"/>
  <tableStyles count="0" defaultTableStyle="TableStyleMedium9" defaultPivotStyle="PivotStyleLight16"/>
  <colors>
    <mruColors>
      <color rgb="FF666666"/>
      <color rgb="FFAABAD7"/>
      <color rgb="FF006896"/>
      <color rgb="FF007CF9"/>
      <color rgb="FF2D96FF"/>
      <color rgb="FF0090D1"/>
      <color rgb="FF00E095"/>
      <color rgb="FF6FB114"/>
      <color rgb="FFC00000"/>
      <color rgb="FFE4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2656810857863"/>
          <c:y val="0.14788104381733988"/>
          <c:w val="0.49578677170737118"/>
          <c:h val="0.715646695649466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dPt>
            <c:idx val="0"/>
            <c:bubble3D val="0"/>
            <c:spPr>
              <a:solidFill>
                <a:srgbClr val="00D7D2"/>
              </a:solidFill>
            </c:spPr>
            <c:extLst>
              <c:ext xmlns:c16="http://schemas.microsoft.com/office/drawing/2014/chart" uri="{C3380CC4-5D6E-409C-BE32-E72D297353CC}">
                <c16:uniqueId val="{00000001-070F-4B21-BDA6-39F7E9C39E33}"/>
              </c:ext>
            </c:extLst>
          </c:dPt>
          <c:dPt>
            <c:idx val="1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3-070F-4B21-BDA6-39F7E9C39E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(EVOLUCION_RdT!$K$2,EVOLUCION_RdT!$X$2)</c:f>
              <c:strCache>
                <c:ptCount val="2"/>
                <c:pt idx="0">
                  <c:v>Castilla y León</c:v>
                </c:pt>
                <c:pt idx="1">
                  <c:v>Resto nacional</c:v>
                </c:pt>
              </c:strCache>
            </c:strRef>
          </c:cat>
          <c:val>
            <c:numRef>
              <c:f>(EVOLUCION_RdT!$K$33,EVOLUCION_RdT!$X$33)</c:f>
              <c:numCache>
                <c:formatCode>#,##0.00</c:formatCode>
                <c:ptCount val="2"/>
                <c:pt idx="0">
                  <c:v>7829.0045058105661</c:v>
                </c:pt>
                <c:pt idx="1">
                  <c:v>36623.852194189443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F-4B21-BDA6-39F7E9C39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1421" l="0.70000000000000062" r="0.70000000000000062" t="0.7500000000000142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95206093189964E-2"/>
          <c:y val="1.6731481481481503E-2"/>
          <c:w val="0.96719220430108077"/>
          <c:h val="0.72666192103264959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(EVOLUCION_RdT!$K$12,EVOLUCION_RdT!$K$18,EVOLUCION_RdT!$K$24,EVOLUCION_RdT!$K$30,EVOLUCION_RdT!$K$36)</c:f>
              <c:numCache>
                <c:formatCode>0.0%</c:formatCode>
                <c:ptCount val="5"/>
                <c:pt idx="0">
                  <c:v>1.8300532630277644E-4</c:v>
                </c:pt>
                <c:pt idx="1">
                  <c:v>0</c:v>
                </c:pt>
                <c:pt idx="2">
                  <c:v>6.1671495576904878E-3</c:v>
                </c:pt>
                <c:pt idx="3">
                  <c:v>3.9276323242760647E-3</c:v>
                </c:pt>
                <c:pt idx="4">
                  <c:v>5.058281211475002E-3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874-BE81-317C740E7A89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(EVOLUCION_RdT!$K$13,EVOLUCION_RdT!$K$19,EVOLUCION_RdT!$K$25,EVOLUCION_RdT!$K$31,EVOLUCION_RdT!$K$37)</c:f>
              <c:numCache>
                <c:formatCode>0.0%</c:formatCode>
                <c:ptCount val="5"/>
                <c:pt idx="0">
                  <c:v>6.2211981566820285E-2</c:v>
                </c:pt>
                <c:pt idx="1">
                  <c:v>2.1691973969630851E-3</c:v>
                </c:pt>
                <c:pt idx="2">
                  <c:v>3.0303030303030276E-2</c:v>
                </c:pt>
                <c:pt idx="3">
                  <c:v>2.9411764705882248E-2</c:v>
                </c:pt>
                <c:pt idx="4">
                  <c:v>3.0612244897959107E-2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874-BE81-317C740E7A89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(EVOLUCION_RdT!$K$14,EVOLUCION_RdT!$K$20,EVOLUCION_RdT!$K$26,EVOLUCION_RdT!$K$32,EVOLUCION_RdT!$K$38)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874-BE81-317C740E7A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5528"/>
        <c:axId val="491885920"/>
      </c:barChart>
      <c:catAx>
        <c:axId val="49188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5920"/>
        <c:crosses val="autoZero"/>
        <c:auto val="1"/>
        <c:lblAlgn val="ctr"/>
        <c:lblOffset val="100"/>
        <c:noMultiLvlLbl val="0"/>
      </c:catAx>
      <c:valAx>
        <c:axId val="491885920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one"/>
        <c:crossAx val="4918855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5441532258064548E-2"/>
          <c:y val="0.85864104938272223"/>
          <c:w val="0.94911693548387133"/>
          <c:h val="6.6883641975308994E-2"/>
        </c:manualLayout>
      </c:layout>
      <c:overlay val="0"/>
      <c:txPr>
        <a:bodyPr/>
        <a:lstStyle/>
        <a:p>
          <a:pPr>
            <a:defRPr b="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79928315412187E-2"/>
          <c:y val="5.5272239281555322E-2"/>
          <c:w val="0.98862007168459776"/>
          <c:h val="0.81523209876543157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dLbl>
              <c:idx val="0"/>
              <c:layout>
                <c:manualLayout>
                  <c:x val="1.7208958569577427E-2"/>
                  <c:y val="3.4871811769099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F-406D-8D20-A4D160A1535C}"/>
                </c:ext>
              </c:extLst>
            </c:dLbl>
            <c:dLbl>
              <c:idx val="1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F-406D-8D20-A4D160A1535C}"/>
                </c:ext>
              </c:extLst>
            </c:dLbl>
            <c:dLbl>
              <c:idx val="2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F-406D-8D20-A4D160A1535C}"/>
                </c:ext>
              </c:extLst>
            </c:dLbl>
            <c:dLbl>
              <c:idx val="3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F-406D-8D20-A4D160A1535C}"/>
                </c:ext>
              </c:extLst>
            </c:dLbl>
            <c:dLbl>
              <c:idx val="4"/>
              <c:layout>
                <c:manualLayout>
                  <c:x val="9.83369061118728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F-406D-8D20-A4D160A1535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(EVOLUCION_RdT!$K$3,EVOLUCION_RdT!$K$9,EVOLUCION_RdT!$K$15,EVOLUCION_RdT!$K$21,EVOLUCION_RdT!$K$27,EVOLUCION_RdT!$K$33)</c:f>
              <c:numCache>
                <c:formatCode>#,##0.00</c:formatCode>
                <c:ptCount val="6"/>
                <c:pt idx="0">
                  <c:v>7710.1581058105658</c:v>
                </c:pt>
                <c:pt idx="1">
                  <c:v>7711.5691058105658</c:v>
                </c:pt>
                <c:pt idx="2">
                  <c:v>7711.5691058105658</c:v>
                </c:pt>
                <c:pt idx="3">
                  <c:v>7759.1275058105657</c:v>
                </c:pt>
                <c:pt idx="4">
                  <c:v>7789.6025058105661</c:v>
                </c:pt>
                <c:pt idx="5">
                  <c:v>7829.0045058105661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9F-406D-8D20-A4D160A1535C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(EVOLUCION_RdT!$K$4,EVOLUCION_RdT!$K$10,EVOLUCION_RdT!$K$16,EVOLUCION_RdT!$K$22,EVOLUCION_RdT!$K$28,EVOLUCION_RdT!$K$34)</c:f>
              <c:numCache>
                <c:formatCode>#,##0</c:formatCode>
                <c:ptCount val="6"/>
                <c:pt idx="0">
                  <c:v>434</c:v>
                </c:pt>
                <c:pt idx="1">
                  <c:v>461</c:v>
                </c:pt>
                <c:pt idx="2">
                  <c:v>462</c:v>
                </c:pt>
                <c:pt idx="3">
                  <c:v>476</c:v>
                </c:pt>
                <c:pt idx="4">
                  <c:v>490</c:v>
                </c:pt>
                <c:pt idx="5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9F-406D-8D20-A4D160A1535C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(EVOLUCION_RdT!$K$5,EVOLUCION_RdT!$K$11,EVOLUCION_RdT!$K$17,EVOLUCION_RdT!$K$23,EVOLUCION_RdT!$K$29,EVOLUCION_RdT!$K$35)</c:f>
              <c:numCache>
                <c:formatCode>#,##0</c:formatCode>
                <c:ptCount val="6"/>
                <c:pt idx="0">
                  <c:v>6131</c:v>
                </c:pt>
                <c:pt idx="1">
                  <c:v>6131</c:v>
                </c:pt>
                <c:pt idx="2">
                  <c:v>6131</c:v>
                </c:pt>
                <c:pt idx="3">
                  <c:v>6131</c:v>
                </c:pt>
                <c:pt idx="4">
                  <c:v>6131</c:v>
                </c:pt>
                <c:pt idx="5">
                  <c:v>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9F-406D-8D20-A4D160A15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6704"/>
        <c:axId val="491887096"/>
      </c:barChart>
      <c:catAx>
        <c:axId val="4918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7096"/>
        <c:crosses val="autoZero"/>
        <c:auto val="1"/>
        <c:lblAlgn val="ctr"/>
        <c:lblOffset val="100"/>
        <c:noMultiLvlLbl val="0"/>
      </c:catAx>
      <c:valAx>
        <c:axId val="491887096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one"/>
        <c:crossAx val="49188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473870631277457E-2"/>
          <c:y val="0.93002919275668272"/>
          <c:w val="0.89999997762197204"/>
          <c:h val="6.6097147125576433E-2"/>
        </c:manualLayout>
      </c:layout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O$1" fmlaRange="Año!$B$2:$B$7" noThreeD="1" sel="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hyperlink" Target="#Inicio!A1"/><Relationship Id="rId5" Type="http://schemas.openxmlformats.org/officeDocument/2006/relationships/chart" Target="../charts/chart2.xml"/><Relationship Id="rId4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</xdr:colOff>
      <xdr:row>18</xdr:row>
      <xdr:rowOff>38100</xdr:rowOff>
    </xdr:from>
    <xdr:to>
      <xdr:col>4</xdr:col>
      <xdr:colOff>197485</xdr:colOff>
      <xdr:row>21</xdr:row>
      <xdr:rowOff>187719</xdr:rowOff>
    </xdr:to>
    <xdr:pic macro="[0]!Inicio">
      <xdr:nvPicPr>
        <xdr:cNvPr id="2055" name="Ceuta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99607" y="3775841"/>
          <a:ext cx="721119" cy="721119"/>
        </a:xfrm>
        <a:prstGeom prst="rect">
          <a:avLst/>
        </a:prstGeom>
        <a:noFill/>
      </xdr:spPr>
    </xdr:pic>
    <xdr:clientData/>
  </xdr:twoCellAnchor>
  <xdr:twoCellAnchor>
    <xdr:from>
      <xdr:col>4</xdr:col>
      <xdr:colOff>546278</xdr:colOff>
      <xdr:row>4</xdr:row>
      <xdr:rowOff>162140</xdr:rowOff>
    </xdr:from>
    <xdr:to>
      <xdr:col>5</xdr:col>
      <xdr:colOff>438176</xdr:colOff>
      <xdr:row>4</xdr:row>
      <xdr:rowOff>542546</xdr:rowOff>
    </xdr:to>
    <xdr:sp macro="[0]!Inicio" textlink="">
      <xdr:nvSpPr>
        <xdr:cNvPr id="20" name="País Vasc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9728378" y="1019390"/>
          <a:ext cx="530073" cy="380406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490532</xdr:colOff>
      <xdr:row>7</xdr:row>
      <xdr:rowOff>38091</xdr:rowOff>
    </xdr:from>
    <xdr:to>
      <xdr:col>6</xdr:col>
      <xdr:colOff>175537</xdr:colOff>
      <xdr:row>14</xdr:row>
      <xdr:rowOff>26656</xdr:rowOff>
    </xdr:to>
    <xdr:sp macro="[0]!Inicio" textlink="">
      <xdr:nvSpPr>
        <xdr:cNvPr id="21" name="Castilla-La Manch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9129707" y="1876416"/>
          <a:ext cx="1428080" cy="1322065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14118</xdr:colOff>
      <xdr:row>4</xdr:row>
      <xdr:rowOff>480184</xdr:rowOff>
    </xdr:from>
    <xdr:to>
      <xdr:col>5</xdr:col>
      <xdr:colOff>456885</xdr:colOff>
      <xdr:row>5</xdr:row>
      <xdr:rowOff>160736</xdr:rowOff>
    </xdr:to>
    <xdr:sp macro="[0]!Inicio" textlink="">
      <xdr:nvSpPr>
        <xdr:cNvPr id="22" name="La Rioj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9834393" y="1337434"/>
          <a:ext cx="442767" cy="280627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194966</xdr:colOff>
      <xdr:row>4</xdr:row>
      <xdr:rowOff>199557</xdr:rowOff>
    </xdr:from>
    <xdr:to>
      <xdr:col>6</xdr:col>
      <xdr:colOff>188009</xdr:colOff>
      <xdr:row>5</xdr:row>
      <xdr:rowOff>160736</xdr:rowOff>
    </xdr:to>
    <xdr:sp macro="[0]!Inicio" textlink="">
      <xdr:nvSpPr>
        <xdr:cNvPr id="23" name="Navarr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015241" y="1056807"/>
          <a:ext cx="555018" cy="561254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523837</xdr:colOff>
      <xdr:row>4</xdr:row>
      <xdr:rowOff>0</xdr:rowOff>
    </xdr:from>
    <xdr:to>
      <xdr:col>3</xdr:col>
      <xdr:colOff>91417</xdr:colOff>
      <xdr:row>6</xdr:row>
      <xdr:rowOff>13889</xdr:rowOff>
    </xdr:to>
    <xdr:sp macro="[0]!Inicio" textlink="">
      <xdr:nvSpPr>
        <xdr:cNvPr id="24" name="Galici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8000962" y="857250"/>
          <a:ext cx="729630" cy="804464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572664</xdr:colOff>
      <xdr:row>4</xdr:row>
      <xdr:rowOff>68598</xdr:rowOff>
    </xdr:from>
    <xdr:to>
      <xdr:col>4</xdr:col>
      <xdr:colOff>246942</xdr:colOff>
      <xdr:row>4</xdr:row>
      <xdr:rowOff>392878</xdr:rowOff>
    </xdr:to>
    <xdr:sp macro="[0]!Inicio" textlink="">
      <xdr:nvSpPr>
        <xdr:cNvPr id="25" name="Asturias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8630814" y="925848"/>
          <a:ext cx="798228" cy="324280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128455</xdr:colOff>
      <xdr:row>4</xdr:row>
      <xdr:rowOff>130959</xdr:rowOff>
    </xdr:from>
    <xdr:to>
      <xdr:col>5</xdr:col>
      <xdr:colOff>7881</xdr:colOff>
      <xdr:row>4</xdr:row>
      <xdr:rowOff>442767</xdr:rowOff>
    </xdr:to>
    <xdr:sp macro="[0]!Inicio" textlink="">
      <xdr:nvSpPr>
        <xdr:cNvPr id="26" name="Cantabri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9310555" y="988209"/>
          <a:ext cx="517601" cy="311808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394763</xdr:colOff>
      <xdr:row>12</xdr:row>
      <xdr:rowOff>127646</xdr:rowOff>
    </xdr:from>
    <xdr:to>
      <xdr:col>5</xdr:col>
      <xdr:colOff>522194</xdr:colOff>
      <xdr:row>18</xdr:row>
      <xdr:rowOff>110443</xdr:rowOff>
    </xdr:to>
    <xdr:sp macro="[0]!Inicio" textlink="">
      <xdr:nvSpPr>
        <xdr:cNvPr id="27" name="Andalucí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1299638" y="2918471"/>
          <a:ext cx="1889556" cy="111627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385918</xdr:colOff>
      <xdr:row>8</xdr:row>
      <xdr:rowOff>175435</xdr:rowOff>
    </xdr:from>
    <xdr:to>
      <xdr:col>4</xdr:col>
      <xdr:colOff>178683</xdr:colOff>
      <xdr:row>14</xdr:row>
      <xdr:rowOff>55165</xdr:rowOff>
    </xdr:to>
    <xdr:sp macro="[0]!Inicio" textlink="">
      <xdr:nvSpPr>
        <xdr:cNvPr id="28" name="Extremadur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1289883" y="2189639"/>
          <a:ext cx="915138" cy="100816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215762</xdr:colOff>
      <xdr:row>7</xdr:row>
      <xdr:rowOff>91544</xdr:rowOff>
    </xdr:from>
    <xdr:to>
      <xdr:col>5</xdr:col>
      <xdr:colOff>39063</xdr:colOff>
      <xdr:row>10</xdr:row>
      <xdr:rowOff>37645</xdr:rowOff>
    </xdr:to>
    <xdr:sp macro="[0]!Inicio" textlink="">
      <xdr:nvSpPr>
        <xdr:cNvPr id="29" name="Madrid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9397862" y="1929869"/>
          <a:ext cx="461476" cy="51760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278984</xdr:colOff>
      <xdr:row>12</xdr:row>
      <xdr:rowOff>86940</xdr:rowOff>
    </xdr:from>
    <xdr:to>
      <xdr:col>6</xdr:col>
      <xdr:colOff>253319</xdr:colOff>
      <xdr:row>15</xdr:row>
      <xdr:rowOff>89167</xdr:rowOff>
    </xdr:to>
    <xdr:sp macro="[0]!Inicio" textlink="">
      <xdr:nvSpPr>
        <xdr:cNvPr id="30" name="Murci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10099259" y="2877765"/>
          <a:ext cx="536310" cy="573727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319689</xdr:colOff>
      <xdr:row>4</xdr:row>
      <xdr:rowOff>374169</xdr:rowOff>
    </xdr:from>
    <xdr:to>
      <xdr:col>7</xdr:col>
      <xdr:colOff>46804</xdr:colOff>
      <xdr:row>10</xdr:row>
      <xdr:rowOff>25172</xdr:rowOff>
    </xdr:to>
    <xdr:grpSp>
      <xdr:nvGrpSpPr>
        <xdr:cNvPr id="31" name="Aragó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3062889" y="1235560"/>
          <a:ext cx="893306" cy="1175003"/>
          <a:chOff x="5591175" y="952500"/>
          <a:chExt cx="1314450" cy="1838325"/>
        </a:xfrm>
        <a:solidFill>
          <a:srgbClr val="8EB4E3"/>
        </a:solidFill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[0]!Inicio" textlink="">
        <xdr:nvSpPr>
          <xdr:cNvPr id="32" name="Aragón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[0]!Inicio" textlink="">
        <xdr:nvSpPr>
          <xdr:cNvPr id="33" name="Freeform 7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5</xdr:col>
      <xdr:colOff>537955</xdr:colOff>
      <xdr:row>8</xdr:row>
      <xdr:rowOff>25767</xdr:rowOff>
    </xdr:from>
    <xdr:to>
      <xdr:col>7</xdr:col>
      <xdr:colOff>28096</xdr:colOff>
      <xdr:row>14</xdr:row>
      <xdr:rowOff>73873</xdr:rowOff>
    </xdr:to>
    <xdr:sp macro="[0]!Inicio" textlink="">
      <xdr:nvSpPr>
        <xdr:cNvPr id="34" name="Comunidad Valencian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10358230" y="2054592"/>
          <a:ext cx="623616" cy="1191106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474873</xdr:colOff>
      <xdr:row>4</xdr:row>
      <xdr:rowOff>361697</xdr:rowOff>
    </xdr:from>
    <xdr:to>
      <xdr:col>8</xdr:col>
      <xdr:colOff>289636</xdr:colOff>
      <xdr:row>8</xdr:row>
      <xdr:rowOff>131782</xdr:rowOff>
    </xdr:to>
    <xdr:sp macro="[0]!Inicio" textlink="">
      <xdr:nvSpPr>
        <xdr:cNvPr id="35" name="Cataluñ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0857123" y="1218947"/>
          <a:ext cx="929188" cy="941660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831</xdr:colOff>
      <xdr:row>4</xdr:row>
      <xdr:rowOff>243210</xdr:rowOff>
    </xdr:from>
    <xdr:to>
      <xdr:col>5</xdr:col>
      <xdr:colOff>431940</xdr:colOff>
      <xdr:row>9</xdr:row>
      <xdr:rowOff>140839</xdr:rowOff>
    </xdr:to>
    <xdr:sp macro="[0]!Inicio" textlink="">
      <xdr:nvSpPr>
        <xdr:cNvPr id="37" name="Castilla y Leó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478848" y="1103744"/>
          <a:ext cx="1613523" cy="1257405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4</xdr:col>
      <xdr:colOff>91797</xdr:colOff>
      <xdr:row>18</xdr:row>
      <xdr:rowOff>96564</xdr:rowOff>
    </xdr:from>
    <xdr:to>
      <xdr:col>6</xdr:col>
      <xdr:colOff>46150</xdr:colOff>
      <xdr:row>22</xdr:row>
      <xdr:rowOff>58464</xdr:rowOff>
    </xdr:to>
    <xdr:pic macro="[0]!Inicio">
      <xdr:nvPicPr>
        <xdr:cNvPr id="96" name="Melilla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115038" y="3834305"/>
          <a:ext cx="1156474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82827</xdr:colOff>
      <xdr:row>0</xdr:row>
      <xdr:rowOff>66261</xdr:rowOff>
    </xdr:from>
    <xdr:to>
      <xdr:col>2</xdr:col>
      <xdr:colOff>313368</xdr:colOff>
      <xdr:row>2</xdr:row>
      <xdr:rowOff>49617</xdr:rowOff>
    </xdr:to>
    <xdr:pic>
      <xdr:nvPicPr>
        <xdr:cNvPr id="40" name="39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27" y="66261"/>
          <a:ext cx="1133345" cy="364356"/>
        </a:xfrm>
        <a:prstGeom prst="rect">
          <a:avLst/>
        </a:prstGeom>
        <a:noFill/>
      </xdr:spPr>
    </xdr:pic>
    <xdr:clientData/>
  </xdr:twoCellAnchor>
  <xdr:twoCellAnchor>
    <xdr:from>
      <xdr:col>8</xdr:col>
      <xdr:colOff>6569</xdr:colOff>
      <xdr:row>3</xdr:row>
      <xdr:rowOff>32845</xdr:rowOff>
    </xdr:from>
    <xdr:to>
      <xdr:col>9</xdr:col>
      <xdr:colOff>514713</xdr:colOff>
      <xdr:row>3</xdr:row>
      <xdr:rowOff>227245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348655" y="604345"/>
          <a:ext cx="1145334" cy="194400"/>
        </a:xfrm>
        <a:prstGeom prst="rect">
          <a:avLst/>
        </a:prstGeom>
        <a:solidFill>
          <a:srgbClr val="00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s-ES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Seleccione un año</a:t>
          </a:r>
        </a:p>
      </xdr:txBody>
    </xdr:sp>
    <xdr:clientData/>
  </xdr:twoCellAnchor>
  <xdr:twoCellAnchor>
    <xdr:from>
      <xdr:col>9</xdr:col>
      <xdr:colOff>535186</xdr:colOff>
      <xdr:row>3</xdr:row>
      <xdr:rowOff>32845</xdr:rowOff>
    </xdr:from>
    <xdr:to>
      <xdr:col>10</xdr:col>
      <xdr:colOff>180925</xdr:colOff>
      <xdr:row>3</xdr:row>
      <xdr:rowOff>221841</xdr:rowOff>
    </xdr:to>
    <xdr:sp macro="" textlink="">
      <xdr:nvSpPr>
        <xdr:cNvPr id="42" name="41 Flecha derech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514462" y="604345"/>
          <a:ext cx="282929" cy="18899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275616</xdr:colOff>
      <xdr:row>11</xdr:row>
      <xdr:rowOff>59175</xdr:rowOff>
    </xdr:from>
    <xdr:to>
      <xdr:col>8</xdr:col>
      <xdr:colOff>281861</xdr:colOff>
      <xdr:row>11</xdr:row>
      <xdr:rowOff>65411</xdr:rowOff>
    </xdr:to>
    <xdr:sp macro="[0]!Cuadro_mando" textlink="">
      <xdr:nvSpPr>
        <xdr:cNvPr id="18" name="Freeform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4617702" y="2660485"/>
          <a:ext cx="6245" cy="6236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7</xdr:col>
      <xdr:colOff>118241</xdr:colOff>
      <xdr:row>9</xdr:row>
      <xdr:rowOff>158747</xdr:rowOff>
    </xdr:from>
    <xdr:to>
      <xdr:col>8</xdr:col>
      <xdr:colOff>540757</xdr:colOff>
      <xdr:row>13</xdr:row>
      <xdr:rowOff>124771</xdr:rowOff>
    </xdr:to>
    <xdr:pic macro="[0]!Inicio">
      <xdr:nvPicPr>
        <xdr:cNvPr id="56" name="Baleares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15103" y="2379057"/>
          <a:ext cx="967740" cy="728024"/>
        </a:xfrm>
        <a:prstGeom prst="rect">
          <a:avLst/>
        </a:prstGeom>
        <a:solidFill>
          <a:srgbClr val="8EB4E3"/>
        </a:solidFill>
      </xdr:spPr>
    </xdr:pic>
    <xdr:clientData/>
  </xdr:twoCellAnchor>
  <xdr:twoCellAnchor editAs="oneCell">
    <xdr:from>
      <xdr:col>0</xdr:col>
      <xdr:colOff>203639</xdr:colOff>
      <xdr:row>17</xdr:row>
      <xdr:rowOff>167355</xdr:rowOff>
    </xdr:from>
    <xdr:to>
      <xdr:col>2</xdr:col>
      <xdr:colOff>576231</xdr:colOff>
      <xdr:row>21</xdr:row>
      <xdr:rowOff>46269</xdr:rowOff>
    </xdr:to>
    <xdr:pic macro="[0]!Inicio">
      <xdr:nvPicPr>
        <xdr:cNvPr id="57" name="Canarias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3639" y="3714596"/>
          <a:ext cx="1272540" cy="640914"/>
        </a:xfrm>
        <a:prstGeom prst="rect">
          <a:avLst/>
        </a:prstGeom>
        <a:solidFill>
          <a:srgbClr val="8EB4E3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</xdr:row>
          <xdr:rowOff>38100</xdr:rowOff>
        </xdr:from>
        <xdr:to>
          <xdr:col>11</xdr:col>
          <xdr:colOff>182880</xdr:colOff>
          <xdr:row>3</xdr:row>
          <xdr:rowOff>236220</xdr:rowOff>
        </xdr:to>
        <xdr:sp macro="" textlink="">
          <xdr:nvSpPr>
            <xdr:cNvPr id="19457" name="Lista_desplegable_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170846</xdr:colOff>
      <xdr:row>27</xdr:row>
      <xdr:rowOff>22414</xdr:rowOff>
    </xdr:from>
    <xdr:to>
      <xdr:col>13</xdr:col>
      <xdr:colOff>62846</xdr:colOff>
      <xdr:row>44</xdr:row>
      <xdr:rowOff>23914</xdr:rowOff>
    </xdr:to>
    <xdr:graphicFrame macro="">
      <xdr:nvGraphicFramePr>
        <xdr:cNvPr id="106" name="105 Gráfico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180509</xdr:colOff>
      <xdr:row>4</xdr:row>
      <xdr:rowOff>1</xdr:rowOff>
    </xdr:from>
    <xdr:to>
      <xdr:col>10</xdr:col>
      <xdr:colOff>515536</xdr:colOff>
      <xdr:row>5</xdr:row>
      <xdr:rowOff>144528</xdr:rowOff>
    </xdr:to>
    <xdr:pic>
      <xdr:nvPicPr>
        <xdr:cNvPr id="60" name="Ceuta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598803" y="1176619"/>
          <a:ext cx="335027" cy="3350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12</xdr:col>
      <xdr:colOff>176471</xdr:colOff>
      <xdr:row>2</xdr:row>
      <xdr:rowOff>339284</xdr:rowOff>
    </xdr:from>
    <xdr:to>
      <xdr:col>12</xdr:col>
      <xdr:colOff>672987</xdr:colOff>
      <xdr:row>2</xdr:row>
      <xdr:rowOff>530083</xdr:rowOff>
    </xdr:to>
    <xdr:grpSp>
      <xdr:nvGrpSpPr>
        <xdr:cNvPr id="71" name="Baleares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9495731" y="705044"/>
          <a:ext cx="496516" cy="190799"/>
          <a:chOff x="6715125" y="2963863"/>
          <a:chExt cx="1447800" cy="981075"/>
        </a:xfrm>
        <a:noFill/>
        <a:effectLst/>
      </xdr:grpSpPr>
      <xdr:sp macro="" textlink="">
        <xdr:nvSpPr>
          <xdr:cNvPr id="72" name="Freeform 18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19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0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1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2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Freeform 23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758148</xdr:colOff>
      <xdr:row>1</xdr:row>
      <xdr:rowOff>47840</xdr:rowOff>
    </xdr:from>
    <xdr:to>
      <xdr:col>11</xdr:col>
      <xdr:colOff>247675</xdr:colOff>
      <xdr:row>1</xdr:row>
      <xdr:rowOff>160837</xdr:rowOff>
    </xdr:to>
    <xdr:sp macro="" textlink="">
      <xdr:nvSpPr>
        <xdr:cNvPr id="78" name="País Vasc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/>
        </xdr:cNvSpPr>
      </xdr:nvSpPr>
      <xdr:spPr bwMode="auto">
        <a:xfrm>
          <a:off x="8378148" y="238340"/>
          <a:ext cx="251527" cy="11299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474646</xdr:colOff>
      <xdr:row>2</xdr:row>
      <xdr:rowOff>133342</xdr:rowOff>
    </xdr:from>
    <xdr:to>
      <xdr:col>11</xdr:col>
      <xdr:colOff>470811</xdr:colOff>
      <xdr:row>2</xdr:row>
      <xdr:rowOff>526054</xdr:rowOff>
    </xdr:to>
    <xdr:sp macro="" textlink="">
      <xdr:nvSpPr>
        <xdr:cNvPr id="79" name="Castilla-La Mancha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/>
        </xdr:cNvSpPr>
      </xdr:nvSpPr>
      <xdr:spPr bwMode="auto">
        <a:xfrm>
          <a:off x="8094646" y="514342"/>
          <a:ext cx="758165" cy="392712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48446</xdr:colOff>
      <xdr:row>1</xdr:row>
      <xdr:rowOff>146810</xdr:rowOff>
    </xdr:from>
    <xdr:to>
      <xdr:col>11</xdr:col>
      <xdr:colOff>218760</xdr:colOff>
      <xdr:row>2</xdr:row>
      <xdr:rowOff>39669</xdr:rowOff>
    </xdr:to>
    <xdr:sp macro="" textlink="">
      <xdr:nvSpPr>
        <xdr:cNvPr id="80" name="La Rioja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/>
        </xdr:cNvSpPr>
      </xdr:nvSpPr>
      <xdr:spPr bwMode="auto">
        <a:xfrm>
          <a:off x="8430446" y="337310"/>
          <a:ext cx="170314" cy="83359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130938</xdr:colOff>
      <xdr:row>1</xdr:row>
      <xdr:rowOff>56684</xdr:rowOff>
    </xdr:from>
    <xdr:to>
      <xdr:col>11</xdr:col>
      <xdr:colOff>421371</xdr:colOff>
      <xdr:row>2</xdr:row>
      <xdr:rowOff>32902</xdr:rowOff>
    </xdr:to>
    <xdr:sp macro="" textlink="">
      <xdr:nvSpPr>
        <xdr:cNvPr id="81" name="Navarra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/>
        </xdr:cNvSpPr>
      </xdr:nvSpPr>
      <xdr:spPr bwMode="auto">
        <a:xfrm>
          <a:off x="8512938" y="247184"/>
          <a:ext cx="290433" cy="16671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566881</xdr:colOff>
      <xdr:row>0</xdr:row>
      <xdr:rowOff>180976</xdr:rowOff>
    </xdr:from>
    <xdr:to>
      <xdr:col>10</xdr:col>
      <xdr:colOff>224766</xdr:colOff>
      <xdr:row>2</xdr:row>
      <xdr:rowOff>38938</xdr:rowOff>
    </xdr:to>
    <xdr:sp macro="" textlink="">
      <xdr:nvSpPr>
        <xdr:cNvPr id="82" name="Galicia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/>
        </xdr:cNvSpPr>
      </xdr:nvSpPr>
      <xdr:spPr bwMode="auto">
        <a:xfrm>
          <a:off x="7424881" y="180976"/>
          <a:ext cx="419885" cy="238962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195587</xdr:colOff>
      <xdr:row>1</xdr:row>
      <xdr:rowOff>20973</xdr:rowOff>
    </xdr:from>
    <xdr:to>
      <xdr:col>10</xdr:col>
      <xdr:colOff>656516</xdr:colOff>
      <xdr:row>1</xdr:row>
      <xdr:rowOff>117298</xdr:rowOff>
    </xdr:to>
    <xdr:sp macro="" textlink="">
      <xdr:nvSpPr>
        <xdr:cNvPr id="83" name="Asturias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/>
        </xdr:cNvSpPr>
      </xdr:nvSpPr>
      <xdr:spPr bwMode="auto">
        <a:xfrm>
          <a:off x="7815587" y="211473"/>
          <a:ext cx="460929" cy="96325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561250</xdr:colOff>
      <xdr:row>1</xdr:row>
      <xdr:rowOff>54760</xdr:rowOff>
    </xdr:from>
    <xdr:to>
      <xdr:col>11</xdr:col>
      <xdr:colOff>45980</xdr:colOff>
      <xdr:row>1</xdr:row>
      <xdr:rowOff>147380</xdr:rowOff>
    </xdr:to>
    <xdr:sp macro="" textlink="">
      <xdr:nvSpPr>
        <xdr:cNvPr id="84" name="Cantabria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/>
        </xdr:cNvSpPr>
      </xdr:nvSpPr>
      <xdr:spPr bwMode="auto">
        <a:xfrm>
          <a:off x="8181250" y="245260"/>
          <a:ext cx="246730" cy="92620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146296</xdr:colOff>
      <xdr:row>2</xdr:row>
      <xdr:rowOff>451498</xdr:rowOff>
    </xdr:from>
    <xdr:to>
      <xdr:col>11</xdr:col>
      <xdr:colOff>312643</xdr:colOff>
      <xdr:row>3</xdr:row>
      <xdr:rowOff>185835</xdr:rowOff>
    </xdr:to>
    <xdr:sp macro="" textlink="">
      <xdr:nvSpPr>
        <xdr:cNvPr id="85" name="Andalucía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/>
        </xdr:cNvSpPr>
      </xdr:nvSpPr>
      <xdr:spPr bwMode="auto">
        <a:xfrm>
          <a:off x="7766296" y="832498"/>
          <a:ext cx="928347" cy="33441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72227</xdr:colOff>
      <xdr:row>2</xdr:row>
      <xdr:rowOff>242110</xdr:rowOff>
    </xdr:from>
    <xdr:to>
      <xdr:col>10</xdr:col>
      <xdr:colOff>578733</xdr:colOff>
      <xdr:row>2</xdr:row>
      <xdr:rowOff>545907</xdr:rowOff>
    </xdr:to>
    <xdr:sp macro="" textlink="">
      <xdr:nvSpPr>
        <xdr:cNvPr id="86" name="Extremadura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/>
        </xdr:cNvSpPr>
      </xdr:nvSpPr>
      <xdr:spPr bwMode="auto">
        <a:xfrm>
          <a:off x="7692227" y="623110"/>
          <a:ext cx="506506" cy="303797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614021</xdr:colOff>
      <xdr:row>2</xdr:row>
      <xdr:rowOff>139170</xdr:rowOff>
    </xdr:from>
    <xdr:to>
      <xdr:col>11</xdr:col>
      <xdr:colOff>77162</xdr:colOff>
      <xdr:row>2</xdr:row>
      <xdr:rowOff>292920</xdr:rowOff>
    </xdr:to>
    <xdr:sp macro="" textlink="">
      <xdr:nvSpPr>
        <xdr:cNvPr id="87" name="Madrid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/>
        </xdr:cNvSpPr>
      </xdr:nvSpPr>
      <xdr:spPr bwMode="auto">
        <a:xfrm>
          <a:off x="8234021" y="520170"/>
          <a:ext cx="225141" cy="153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236781</xdr:colOff>
      <xdr:row>2</xdr:row>
      <xdr:rowOff>448892</xdr:rowOff>
    </xdr:from>
    <xdr:to>
      <xdr:col>11</xdr:col>
      <xdr:colOff>520019</xdr:colOff>
      <xdr:row>3</xdr:row>
      <xdr:rowOff>19239</xdr:rowOff>
    </xdr:to>
    <xdr:sp macro="" textlink="">
      <xdr:nvSpPr>
        <xdr:cNvPr id="88" name="Murcia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/>
        </xdr:cNvSpPr>
      </xdr:nvSpPr>
      <xdr:spPr bwMode="auto">
        <a:xfrm>
          <a:off x="8618781" y="829892"/>
          <a:ext cx="283238" cy="170422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213252</xdr:colOff>
      <xdr:row>1</xdr:row>
      <xdr:rowOff>107469</xdr:rowOff>
    </xdr:from>
    <xdr:to>
      <xdr:col>11</xdr:col>
      <xdr:colOff>694504</xdr:colOff>
      <xdr:row>2</xdr:row>
      <xdr:rowOff>274486</xdr:rowOff>
    </xdr:to>
    <xdr:grpSp>
      <xdr:nvGrpSpPr>
        <xdr:cNvPr id="89" name="Aragón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8747652" y="290349"/>
          <a:ext cx="481252" cy="349897"/>
          <a:chOff x="5591175" y="952500"/>
          <a:chExt cx="1314450" cy="1838325"/>
        </a:xfrm>
        <a:noFill/>
        <a:effectLst/>
      </xdr:grpSpPr>
      <xdr:sp macro="" textlink="">
        <xdr:nvSpPr>
          <xdr:cNvPr id="90" name="Aragón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1" name="Freeform 75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360217</xdr:colOff>
      <xdr:row>2</xdr:row>
      <xdr:rowOff>155756</xdr:rowOff>
    </xdr:from>
    <xdr:to>
      <xdr:col>11</xdr:col>
      <xdr:colOff>750315</xdr:colOff>
      <xdr:row>2</xdr:row>
      <xdr:rowOff>509568</xdr:rowOff>
    </xdr:to>
    <xdr:sp macro="" textlink="">
      <xdr:nvSpPr>
        <xdr:cNvPr id="92" name="Comunidad Valenciana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/>
        </xdr:cNvSpPr>
      </xdr:nvSpPr>
      <xdr:spPr bwMode="auto">
        <a:xfrm>
          <a:off x="8742217" y="536756"/>
          <a:ext cx="390098" cy="353812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641444</xdr:colOff>
      <xdr:row>1</xdr:row>
      <xdr:rowOff>114048</xdr:rowOff>
    </xdr:from>
    <xdr:to>
      <xdr:col>12</xdr:col>
      <xdr:colOff>432511</xdr:colOff>
      <xdr:row>2</xdr:row>
      <xdr:rowOff>203263</xdr:rowOff>
    </xdr:to>
    <xdr:sp macro="[0]!Cuadro_mando" textlink="">
      <xdr:nvSpPr>
        <xdr:cNvPr id="93" name="Cataluña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/>
        </xdr:cNvSpPr>
      </xdr:nvSpPr>
      <xdr:spPr bwMode="auto">
        <a:xfrm>
          <a:off x="9023444" y="304548"/>
          <a:ext cx="553067" cy="27971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190163</xdr:colOff>
      <xdr:row>1</xdr:row>
      <xdr:rowOff>81286</xdr:rowOff>
    </xdr:from>
    <xdr:to>
      <xdr:col>11</xdr:col>
      <xdr:colOff>250964</xdr:colOff>
      <xdr:row>2</xdr:row>
      <xdr:rowOff>264975</xdr:rowOff>
    </xdr:to>
    <xdr:grpSp>
      <xdr:nvGrpSpPr>
        <xdr:cNvPr id="94" name="Castilla y León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7939703" y="264166"/>
          <a:ext cx="845661" cy="366569"/>
          <a:chOff x="3295650" y="1133475"/>
          <a:chExt cx="2466975" cy="1924050"/>
        </a:xfrm>
        <a:noFill/>
        <a:effectLst/>
      </xdr:grpSpPr>
      <xdr:sp macro="" textlink="">
        <xdr:nvSpPr>
          <xdr:cNvPr id="95" name="Castilla León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8EB4E3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101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8EB4E3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10</xdr:col>
      <xdr:colOff>462120</xdr:colOff>
      <xdr:row>4</xdr:row>
      <xdr:rowOff>17370</xdr:rowOff>
    </xdr:from>
    <xdr:to>
      <xdr:col>11</xdr:col>
      <xdr:colOff>237411</xdr:colOff>
      <xdr:row>5</xdr:row>
      <xdr:rowOff>163190</xdr:rowOff>
    </xdr:to>
    <xdr:pic>
      <xdr:nvPicPr>
        <xdr:cNvPr id="97" name="Melilla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7880414" y="1193988"/>
          <a:ext cx="537291" cy="33632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0</xdr:col>
      <xdr:colOff>89647</xdr:colOff>
      <xdr:row>0</xdr:row>
      <xdr:rowOff>56030</xdr:rowOff>
    </xdr:from>
    <xdr:to>
      <xdr:col>2</xdr:col>
      <xdr:colOff>86111</xdr:colOff>
      <xdr:row>2</xdr:row>
      <xdr:rowOff>179295</xdr:rowOff>
    </xdr:to>
    <xdr:pic>
      <xdr:nvPicPr>
        <xdr:cNvPr id="98" name="97 Imagen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647" y="56030"/>
          <a:ext cx="1520464" cy="50426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159640</xdr:colOff>
      <xdr:row>7</xdr:row>
      <xdr:rowOff>91888</xdr:rowOff>
    </xdr:from>
    <xdr:to>
      <xdr:col>13</xdr:col>
      <xdr:colOff>51640</xdr:colOff>
      <xdr:row>24</xdr:row>
      <xdr:rowOff>93388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169524</xdr:colOff>
      <xdr:row>44</xdr:row>
      <xdr:rowOff>153524</xdr:rowOff>
    </xdr:from>
    <xdr:to>
      <xdr:col>13</xdr:col>
      <xdr:colOff>445524</xdr:colOff>
      <xdr:row>46</xdr:row>
      <xdr:rowOff>85724</xdr:rowOff>
    </xdr:to>
    <xdr:sp macro="" textlink="">
      <xdr:nvSpPr>
        <xdr:cNvPr id="45" name="44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351499" y="9249899"/>
          <a:ext cx="1800000" cy="313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 prstMaterial="matte"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Cambiar de C.A.</a:t>
          </a:r>
        </a:p>
      </xdr:txBody>
    </xdr:sp>
    <xdr:clientData fPrintsWithSheet="0"/>
  </xdr:twoCellAnchor>
  <xdr:twoCellAnchor>
    <xdr:from>
      <xdr:col>9</xdr:col>
      <xdr:colOff>11206</xdr:colOff>
      <xdr:row>3</xdr:row>
      <xdr:rowOff>156883</xdr:rowOff>
    </xdr:from>
    <xdr:to>
      <xdr:col>9</xdr:col>
      <xdr:colOff>676556</xdr:colOff>
      <xdr:row>5</xdr:row>
      <xdr:rowOff>53788</xdr:rowOff>
    </xdr:to>
    <xdr:grpSp>
      <xdr:nvGrpSpPr>
        <xdr:cNvPr id="47" name="Canarias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6975886" y="1117003"/>
          <a:ext cx="665350" cy="262665"/>
          <a:chOff x="981075" y="5364163"/>
          <a:chExt cx="1685925" cy="704850"/>
        </a:xfrm>
        <a:noFill/>
        <a:effectLst/>
      </xdr:grpSpPr>
      <xdr:sp macro="" textlink="">
        <xdr:nvSpPr>
          <xdr:cNvPr id="48" name="Freeform 9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10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11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12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13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Freeform 14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4" name="Freeform 15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5" name="Freeform 16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6" name="Freeform 17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0</xdr:col>
      <xdr:colOff>369792</xdr:colOff>
      <xdr:row>27</xdr:row>
      <xdr:rowOff>22414</xdr:rowOff>
    </xdr:from>
    <xdr:to>
      <xdr:col>5</xdr:col>
      <xdr:colOff>631586</xdr:colOff>
      <xdr:row>44</xdr:row>
      <xdr:rowOff>23913</xdr:rowOff>
    </xdr:to>
    <xdr:graphicFrame macro="">
      <xdr:nvGraphicFramePr>
        <xdr:cNvPr id="57" name="56 Gráfic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ree.es/" TargetMode="External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"/>
  <sheetViews>
    <sheetView showGridLines="0" showRowColHeaders="0" tabSelected="1" zoomScale="115" zoomScaleNormal="115" zoomScaleSheetLayoutView="100" workbookViewId="0"/>
  </sheetViews>
  <sheetFormatPr baseColWidth="10" defaultColWidth="0" defaultRowHeight="14.4" zeroHeight="1" x14ac:dyDescent="0.3"/>
  <cols>
    <col min="1" max="1" width="4.88671875" customWidth="1"/>
    <col min="2" max="3" width="8.6640625" customWidth="1"/>
    <col min="4" max="4" width="8.109375" customWidth="1"/>
    <col min="5" max="5" width="9.5546875" customWidth="1"/>
    <col min="6" max="6" width="8.44140625" customWidth="1"/>
    <col min="7" max="7" width="8.5546875" customWidth="1"/>
    <col min="8" max="8" width="8.109375" customWidth="1"/>
    <col min="9" max="10" width="9.5546875" customWidth="1"/>
    <col min="11" max="12" width="11.44140625" customWidth="1"/>
    <col min="13" max="15" width="0" hidden="1" customWidth="1"/>
    <col min="16" max="16384" width="11.44140625" hidden="1"/>
  </cols>
  <sheetData>
    <row r="1" spans="3:15" ht="15" customHeight="1" x14ac:dyDescent="0.3">
      <c r="O1">
        <v>6</v>
      </c>
    </row>
    <row r="2" spans="3:15" ht="15" customHeight="1" x14ac:dyDescent="0.35">
      <c r="D2" s="12" t="s">
        <v>42</v>
      </c>
      <c r="I2" s="17" t="s">
        <v>40</v>
      </c>
    </row>
    <row r="3" spans="3:15" ht="15" customHeight="1" x14ac:dyDescent="0.3">
      <c r="I3" s="13" t="s">
        <v>39</v>
      </c>
      <c r="J3" s="14"/>
      <c r="K3" s="15">
        <v>43962</v>
      </c>
    </row>
    <row r="4" spans="3:15" ht="22.5" customHeight="1" x14ac:dyDescent="0.3">
      <c r="C4" s="43"/>
      <c r="D4" s="43"/>
      <c r="E4" s="43"/>
      <c r="F4" s="43"/>
      <c r="G4" s="43"/>
      <c r="H4" s="43"/>
    </row>
    <row r="5" spans="3:15" ht="47.25" customHeight="1" x14ac:dyDescent="0.3"/>
    <row r="6" spans="3:15" x14ac:dyDescent="0.3"/>
    <row r="7" spans="3:15" x14ac:dyDescent="0.3"/>
    <row r="8" spans="3:15" x14ac:dyDescent="0.3"/>
    <row r="9" spans="3:15" x14ac:dyDescent="0.3"/>
    <row r="10" spans="3:15" x14ac:dyDescent="0.3"/>
    <row r="11" spans="3:15" x14ac:dyDescent="0.3"/>
    <row r="12" spans="3:15" x14ac:dyDescent="0.3"/>
    <row r="13" spans="3:15" x14ac:dyDescent="0.3"/>
    <row r="14" spans="3:15" x14ac:dyDescent="0.3"/>
    <row r="15" spans="3:15" x14ac:dyDescent="0.3"/>
    <row r="16" spans="3:15" ht="14.25" customHeight="1" x14ac:dyDescent="0.3"/>
    <row r="17" ht="15" hidden="1" customHeight="1" x14ac:dyDescent="0.3"/>
    <row r="18" x14ac:dyDescent="0.3"/>
    <row r="19" x14ac:dyDescent="0.3"/>
    <row r="20" x14ac:dyDescent="0.3"/>
    <row r="21" x14ac:dyDescent="0.3"/>
    <row r="22" x14ac:dyDescent="0.3"/>
    <row r="23" x14ac:dyDescent="0.3"/>
  </sheetData>
  <customSheetViews>
    <customSheetView guid="{0E1A8DE8-3384-461D-A70C-DC3715B6530C}" scale="137" showPageBreaks="1" showGridLines="0" fitToPage="1" topLeftCell="A4">
      <selection activeCell="L17" sqref="L17"/>
      <pageMargins left="0.31496062992126" right="0.31496062992126" top="0.74803149606299202" bottom="0.74803149606299202" header="0.31496062992126" footer="0.31496062992126"/>
      <pageSetup paperSize="9" orientation="landscape" r:id="rId1"/>
      <headerFooter>
        <oddHeader>&amp;L&amp;G</oddHeader>
        <oddFooter>&amp;L&amp;K006699Dpto. Estadistica e Información. DCRyCGdR&amp;R&amp;K006699Diciembre 2014</oddFooter>
      </headerFooter>
    </customSheetView>
    <customSheetView guid="{0FD2E859-2EC5-4EAB-A12C-01CE43FE124A}" scale="157" showGridLines="0" fitToPage="1">
      <selection activeCell="K13" sqref="K13"/>
      <pageMargins left="0.31496062992126" right="0.31496062992126" top="0.74803149606299202" bottom="0.74803149606299202" header="0.31496062992126" footer="0.31496062992126"/>
      <pageSetup paperSize="9" orientation="landscape" r:id="rId2"/>
      <headerFooter>
        <oddHeader>&amp;L&amp;G</oddHeader>
        <oddFooter>&amp;L&amp;K006699Dpto. Estadistica e Información. DCRyCGdR&amp;R&amp;K006699Diciembre 2014</oddFooter>
      </headerFooter>
    </customSheetView>
  </customSheetViews>
  <mergeCells count="1">
    <mergeCell ref="C4:H4"/>
  </mergeCells>
  <hyperlinks>
    <hyperlink ref="I2" r:id="rId3" xr:uid="{00000000-0004-0000-00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4"/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8" name="Lista_desplegable_1">
              <controlPr defaultSize="0" autoLine="0" autoPict="0">
                <anchor moveWithCells="1">
                  <from>
                    <xdr:col>10</xdr:col>
                    <xdr:colOff>190500</xdr:colOff>
                    <xdr:row>3</xdr:row>
                    <xdr:rowOff>38100</xdr:rowOff>
                  </from>
                  <to>
                    <xdr:col>11</xdr:col>
                    <xdr:colOff>182880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N47"/>
  <sheetViews>
    <sheetView showGridLines="0" showRowColHeaders="0" topLeftCell="A34" zoomScaleNormal="100" workbookViewId="0">
      <selection activeCell="J10" sqref="J10"/>
    </sheetView>
  </sheetViews>
  <sheetFormatPr baseColWidth="10" defaultColWidth="0" defaultRowHeight="14.4" zeroHeight="1" x14ac:dyDescent="0.3"/>
  <cols>
    <col min="1" max="1" width="7.44140625" customWidth="1"/>
    <col min="2" max="2" width="15.44140625" customWidth="1"/>
    <col min="3" max="3" width="9.6640625" customWidth="1"/>
    <col min="4" max="4" width="20.6640625" customWidth="1"/>
    <col min="5" max="6" width="11.44140625" customWidth="1"/>
    <col min="7" max="7" width="2.5546875" customWidth="1"/>
    <col min="8" max="14" width="11.44140625" customWidth="1"/>
    <col min="15" max="16384" width="11.44140625" hidden="1"/>
  </cols>
  <sheetData>
    <row r="1" spans="1:13" x14ac:dyDescent="0.3"/>
    <row r="2" spans="1:13" x14ac:dyDescent="0.3">
      <c r="B2" s="43"/>
      <c r="C2" s="43"/>
      <c r="D2" s="43"/>
      <c r="E2" s="43"/>
      <c r="F2" s="43"/>
      <c r="G2" s="43"/>
    </row>
    <row r="3" spans="1:13" ht="47.25" customHeight="1" x14ac:dyDescent="0.65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</row>
    <row r="4" spans="1:13" x14ac:dyDescent="0.3"/>
    <row r="5" spans="1:13" x14ac:dyDescent="0.3"/>
    <row r="6" spans="1:13" x14ac:dyDescent="0.3"/>
    <row r="7" spans="1:13" ht="18" customHeight="1" x14ac:dyDescent="0.3">
      <c r="B7" s="44" t="s">
        <v>53</v>
      </c>
      <c r="C7" s="45"/>
      <c r="D7" s="45"/>
      <c r="E7" s="45"/>
      <c r="F7" s="45"/>
      <c r="H7" s="44" t="s">
        <v>52</v>
      </c>
      <c r="I7" s="44"/>
      <c r="J7" s="44"/>
      <c r="K7" s="44"/>
      <c r="L7" s="44"/>
      <c r="M7" s="44"/>
    </row>
    <row r="8" spans="1:13" ht="15" customHeight="1" x14ac:dyDescent="0.3"/>
    <row r="9" spans="1:13" ht="15" customHeight="1" x14ac:dyDescent="0.3"/>
    <row r="10" spans="1:13" ht="15" customHeight="1" x14ac:dyDescent="0.3"/>
    <row r="11" spans="1:13" ht="15" customHeight="1" x14ac:dyDescent="0.3">
      <c r="B11" s="19" t="s">
        <v>55</v>
      </c>
      <c r="C11" s="20"/>
      <c r="D11" s="28" t="str">
        <f>datos_RdT!K72</f>
        <v>Castilla y León</v>
      </c>
      <c r="E11" s="19" t="s">
        <v>25</v>
      </c>
      <c r="F11" s="19" t="s">
        <v>21</v>
      </c>
    </row>
    <row r="12" spans="1:13" ht="15" customHeight="1" x14ac:dyDescent="0.3">
      <c r="B12" s="22" t="s">
        <v>45</v>
      </c>
      <c r="C12" s="22"/>
      <c r="D12" s="31">
        <f>datos_RdT!K73</f>
        <v>4511.6604318758336</v>
      </c>
      <c r="E12" s="29">
        <f>datos_RdT!V73</f>
        <v>21736.281999999999</v>
      </c>
      <c r="F12" s="26">
        <f>D12*100/E12</f>
        <v>20.756357650659087</v>
      </c>
    </row>
    <row r="13" spans="1:13" ht="15" customHeight="1" x14ac:dyDescent="0.3">
      <c r="B13" s="22" t="s">
        <v>44</v>
      </c>
      <c r="C13" s="22"/>
      <c r="D13" s="31">
        <f>datos_RdT!K74</f>
        <v>3317.344073934732</v>
      </c>
      <c r="E13" s="29">
        <f>datos_RdT!V74</f>
        <v>19906.930800000006</v>
      </c>
      <c r="F13" s="26">
        <f t="shared" ref="F13:F15" si="0">D13*100/E13</f>
        <v>16.664266868977769</v>
      </c>
    </row>
    <row r="14" spans="1:13" ht="15" customHeight="1" x14ac:dyDescent="0.3">
      <c r="B14" s="22" t="s">
        <v>22</v>
      </c>
      <c r="C14" s="22"/>
      <c r="D14" s="31">
        <f>datos_RdT!K75</f>
        <v>0</v>
      </c>
      <c r="E14" s="29">
        <f>datos_RdT!V75</f>
        <v>2809.6439000000005</v>
      </c>
      <c r="F14" s="26">
        <f t="shared" si="0"/>
        <v>0</v>
      </c>
    </row>
    <row r="15" spans="1:13" ht="15" customHeight="1" x14ac:dyDescent="0.3">
      <c r="B15" s="21" t="s">
        <v>23</v>
      </c>
      <c r="C15" s="21"/>
      <c r="D15" s="32">
        <f>datos_RdT!K76</f>
        <v>7829.0045058105661</v>
      </c>
      <c r="E15" s="30">
        <f>datos_RdT!V76</f>
        <v>44452.856700000011</v>
      </c>
      <c r="F15" s="27">
        <f t="shared" si="0"/>
        <v>17.611926627452416</v>
      </c>
    </row>
    <row r="16" spans="1:13" ht="15" customHeight="1" x14ac:dyDescent="0.3">
      <c r="B16" s="22" t="s">
        <v>46</v>
      </c>
      <c r="C16" s="22"/>
      <c r="D16" s="31">
        <f>datos_RdT!K78</f>
        <v>251</v>
      </c>
      <c r="E16" s="29">
        <f>datos_RdT!V78</f>
        <v>1535</v>
      </c>
      <c r="F16" s="26">
        <f>D16*100/E16</f>
        <v>16.351791530944624</v>
      </c>
    </row>
    <row r="17" spans="2:13" ht="15" customHeight="1" x14ac:dyDescent="0.3">
      <c r="B17" s="22" t="s">
        <v>47</v>
      </c>
      <c r="C17" s="22"/>
      <c r="D17" s="31">
        <f>datos_RdT!K79</f>
        <v>254</v>
      </c>
      <c r="E17" s="29">
        <f>datos_RdT!V79</f>
        <v>3468</v>
      </c>
      <c r="F17" s="26">
        <f t="shared" ref="F17:F20" si="1">D17*100/E17</f>
        <v>7.3241061130334488</v>
      </c>
    </row>
    <row r="18" spans="2:13" ht="15" customHeight="1" x14ac:dyDescent="0.3">
      <c r="B18" s="22" t="s">
        <v>48</v>
      </c>
      <c r="C18" s="22"/>
      <c r="D18" s="31">
        <f>datos_RdT!K80</f>
        <v>0</v>
      </c>
      <c r="E18" s="29">
        <f>datos_RdT!V80</f>
        <v>1083</v>
      </c>
      <c r="F18" s="26">
        <f t="shared" si="1"/>
        <v>0</v>
      </c>
    </row>
    <row r="19" spans="2:13" ht="15" customHeight="1" x14ac:dyDescent="0.3">
      <c r="B19" s="21" t="s">
        <v>24</v>
      </c>
      <c r="C19" s="21"/>
      <c r="D19" s="32">
        <f>datos_RdT!K81</f>
        <v>505</v>
      </c>
      <c r="E19" s="30">
        <f>datos_RdT!V81</f>
        <v>6086</v>
      </c>
      <c r="F19" s="27">
        <f t="shared" si="1"/>
        <v>8.2977325008215583</v>
      </c>
    </row>
    <row r="20" spans="2:13" ht="15" customHeight="1" x14ac:dyDescent="0.3">
      <c r="B20" s="21" t="s">
        <v>58</v>
      </c>
      <c r="D20" s="32">
        <f>datos_RdT!K83</f>
        <v>6131</v>
      </c>
      <c r="E20" s="30">
        <f>datos_RdT!V83</f>
        <v>91165</v>
      </c>
      <c r="F20" s="27">
        <f t="shared" si="1"/>
        <v>6.7251686502495476</v>
      </c>
    </row>
    <row r="21" spans="2:13" ht="15" customHeight="1" x14ac:dyDescent="0.3"/>
    <row r="22" spans="2:13" ht="15" customHeight="1" x14ac:dyDescent="0.3">
      <c r="B22" s="35" t="s">
        <v>56</v>
      </c>
    </row>
    <row r="23" spans="2:13" ht="15" customHeight="1" x14ac:dyDescent="0.3">
      <c r="B23" s="35" t="s">
        <v>57</v>
      </c>
    </row>
    <row r="24" spans="2:13" ht="15" customHeight="1" x14ac:dyDescent="0.3"/>
    <row r="25" spans="2:13" ht="15" customHeight="1" x14ac:dyDescent="0.3">
      <c r="B25" s="16"/>
      <c r="C25" s="16"/>
      <c r="D25" s="16"/>
      <c r="E25" s="16"/>
      <c r="F25" s="16"/>
      <c r="G25" s="16"/>
    </row>
    <row r="26" spans="2:13" ht="18" customHeight="1" x14ac:dyDescent="0.3">
      <c r="B26" s="44" t="s">
        <v>51</v>
      </c>
      <c r="C26" s="44"/>
      <c r="D26" s="44"/>
      <c r="E26" s="44"/>
      <c r="F26" s="44"/>
      <c r="G26" s="16"/>
      <c r="H26" s="44" t="s">
        <v>54</v>
      </c>
      <c r="I26" s="44"/>
      <c r="J26" s="44"/>
      <c r="K26" s="44"/>
      <c r="L26" s="44"/>
      <c r="M26" s="44"/>
    </row>
    <row r="27" spans="2:13" ht="15" customHeight="1" x14ac:dyDescent="0.3"/>
    <row r="28" spans="2:13" ht="15" customHeight="1" x14ac:dyDescent="0.3"/>
    <row r="29" spans="2:13" ht="15" customHeight="1" x14ac:dyDescent="0.3"/>
    <row r="30" spans="2:13" ht="15" customHeight="1" x14ac:dyDescent="0.3"/>
    <row r="31" spans="2:13" ht="15" customHeight="1" x14ac:dyDescent="0.3"/>
    <row r="32" spans="2:1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</sheetData>
  <customSheetViews>
    <customSheetView guid="{0E1A8DE8-3384-461D-A70C-DC3715B6530C}" showGridLines="0" topLeftCell="A22">
      <selection activeCell="E40" sqref="E40"/>
      <pageMargins left="0.7" right="0.7" top="0.75" bottom="0.75" header="0.3" footer="0.3"/>
    </customSheetView>
    <customSheetView guid="{0FD2E859-2EC5-4EAB-A12C-01CE43FE124A}" showGridLines="0">
      <selection activeCell="K29" sqref="K29"/>
      <pageMargins left="0.7" right="0.7" top="0.75" bottom="0.75" header="0.3" footer="0.3"/>
    </customSheetView>
  </customSheetViews>
  <mergeCells count="6">
    <mergeCell ref="B2:G2"/>
    <mergeCell ref="B7:F7"/>
    <mergeCell ref="H7:M7"/>
    <mergeCell ref="B26:F26"/>
    <mergeCell ref="H26:M26"/>
    <mergeCell ref="A3:J3"/>
  </mergeCells>
  <printOptions horizontalCentered="1"/>
  <pageMargins left="0.70866141732283472" right="0.70866141732283472" top="0.35433070866141736" bottom="0.3937007874015748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6"/>
  <sheetViews>
    <sheetView showGridLines="0" showRowColHeaders="0" zoomScale="116" zoomScaleNormal="116" workbookViewId="0">
      <selection activeCell="B2" sqref="B2"/>
    </sheetView>
  </sheetViews>
  <sheetFormatPr baseColWidth="10" defaultColWidth="0" defaultRowHeight="14.4" zeroHeight="1" x14ac:dyDescent="0.3"/>
  <cols>
    <col min="1" max="7" width="11.44140625" customWidth="1"/>
    <col min="8" max="8" width="1.109375" customWidth="1"/>
    <col min="9" max="16384" width="11.44140625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B1:Z89"/>
  <sheetViews>
    <sheetView showGridLines="0" topLeftCell="A70" zoomScale="85" zoomScaleNormal="85" workbookViewId="0">
      <selection activeCell="C26" sqref="C26"/>
    </sheetView>
  </sheetViews>
  <sheetFormatPr baseColWidth="10" defaultRowHeight="14.4" x14ac:dyDescent="0.3"/>
  <cols>
    <col min="2" max="2" width="19.33203125" customWidth="1"/>
    <col min="3" max="3" width="13.5546875" customWidth="1"/>
    <col min="4" max="5" width="12.5546875" customWidth="1"/>
    <col min="6" max="6" width="13.5546875" customWidth="1"/>
    <col min="7" max="7" width="12.5546875" customWidth="1"/>
    <col min="8" max="8" width="13.5546875" customWidth="1"/>
    <col min="9" max="9" width="12.5546875" customWidth="1"/>
    <col min="10" max="12" width="13.5546875" customWidth="1"/>
    <col min="13" max="13" width="12.5546875" customWidth="1"/>
    <col min="14" max="14" width="13.5546875" customWidth="1"/>
    <col min="15" max="21" width="12.5546875" customWidth="1"/>
    <col min="22" max="23" width="11.6640625" customWidth="1"/>
  </cols>
  <sheetData>
    <row r="1" spans="2:25" x14ac:dyDescent="0.3">
      <c r="B1">
        <v>2014</v>
      </c>
      <c r="V1" s="7"/>
      <c r="X1" s="7"/>
      <c r="Y1" s="7"/>
    </row>
    <row r="2" spans="2:25" ht="77.400000000000006" x14ac:dyDescent="0.3"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24" t="s">
        <v>20</v>
      </c>
      <c r="W2" s="24" t="s">
        <v>38</v>
      </c>
      <c r="X2" s="25" t="s">
        <v>27</v>
      </c>
      <c r="Y2" s="25" t="s">
        <v>28</v>
      </c>
    </row>
    <row r="3" spans="2:25" x14ac:dyDescent="0.3">
      <c r="B3" s="2" t="s">
        <v>34</v>
      </c>
      <c r="C3" s="7">
        <v>2764.0095895177315</v>
      </c>
      <c r="D3" s="7">
        <v>1237.7757990595844</v>
      </c>
      <c r="E3" s="7">
        <v>493.54276425955516</v>
      </c>
      <c r="F3" s="7">
        <v>0</v>
      </c>
      <c r="G3" s="7">
        <v>959.3983884508599</v>
      </c>
      <c r="H3" s="7">
        <v>0</v>
      </c>
      <c r="I3" s="7">
        <v>238.86270433523271</v>
      </c>
      <c r="J3" s="7">
        <v>2578.5344960363045</v>
      </c>
      <c r="K3" s="7">
        <v>4452.1190318758336</v>
      </c>
      <c r="L3" s="7">
        <v>2235.610333304126</v>
      </c>
      <c r="M3" s="7"/>
      <c r="N3" s="7">
        <v>2285.5084469315311</v>
      </c>
      <c r="O3" s="7">
        <v>1218.4757272727279</v>
      </c>
      <c r="P3" s="7">
        <v>114.94905945892347</v>
      </c>
      <c r="Q3" s="7">
        <v>965.95810872910772</v>
      </c>
      <c r="R3" s="7"/>
      <c r="S3" s="7">
        <v>708.11213708924197</v>
      </c>
      <c r="T3" s="7">
        <v>175.97007024489812</v>
      </c>
      <c r="U3" s="7">
        <v>661.46634343434312</v>
      </c>
      <c r="V3" s="7">
        <f>SUM(C3:U3)</f>
        <v>21090.293000000001</v>
      </c>
      <c r="W3" s="7"/>
      <c r="X3" s="7">
        <f>V3-Y3</f>
        <v>21090.293000000001</v>
      </c>
      <c r="Y3" s="7">
        <f>F3+H3</f>
        <v>0</v>
      </c>
    </row>
    <row r="4" spans="2:25" x14ac:dyDescent="0.3">
      <c r="B4" s="2" t="s">
        <v>33</v>
      </c>
      <c r="C4" s="7">
        <v>3137.3834949494972</v>
      </c>
      <c r="D4" s="7">
        <v>1848.8408170329992</v>
      </c>
      <c r="E4" s="7">
        <v>431.51102020202001</v>
      </c>
      <c r="F4" s="7">
        <v>431.08800000000002</v>
      </c>
      <c r="G4" s="7">
        <v>1263.8337599999995</v>
      </c>
      <c r="H4" s="7">
        <v>163.35300000000001</v>
      </c>
      <c r="I4" s="7">
        <v>307.56910606060615</v>
      </c>
      <c r="J4" s="7">
        <v>1524.5439794976151</v>
      </c>
      <c r="K4" s="7">
        <v>3258.0390739347322</v>
      </c>
      <c r="L4" s="7">
        <v>2494.2702940781141</v>
      </c>
      <c r="M4" s="7"/>
      <c r="N4" s="7">
        <v>780.66986742420033</v>
      </c>
      <c r="O4" s="7">
        <v>1324.4759999999999</v>
      </c>
      <c r="P4" s="7">
        <v>142.30800000000002</v>
      </c>
      <c r="Q4" s="7">
        <v>1186.7873854014158</v>
      </c>
      <c r="R4" s="7"/>
      <c r="S4" s="7">
        <v>107.71574</v>
      </c>
      <c r="T4" s="7">
        <v>318.82902020202016</v>
      </c>
      <c r="U4" s="7">
        <v>661.74694121678192</v>
      </c>
      <c r="V4" s="7">
        <f t="shared" ref="V4:V5" si="0">SUM(C4:U4)</f>
        <v>19382.965500000002</v>
      </c>
      <c r="W4" s="7"/>
      <c r="X4" s="7">
        <f t="shared" ref="X4:X5" si="1">V4-Y4</f>
        <v>18788.524500000003</v>
      </c>
      <c r="Y4" s="7">
        <f t="shared" ref="Y4:Y5" si="2">F4+H4</f>
        <v>594.44100000000003</v>
      </c>
    </row>
    <row r="5" spans="2:25" x14ac:dyDescent="0.3">
      <c r="B5" s="2" t="s">
        <v>35</v>
      </c>
      <c r="C5" s="7"/>
      <c r="D5" s="7"/>
      <c r="E5" s="7"/>
      <c r="F5" s="7">
        <v>1114.204</v>
      </c>
      <c r="G5" s="7"/>
      <c r="H5" s="7">
        <v>1125.7819999999999</v>
      </c>
      <c r="I5" s="7"/>
      <c r="J5" s="7"/>
      <c r="K5" s="7"/>
      <c r="L5" s="7">
        <v>39.44</v>
      </c>
      <c r="M5" s="7"/>
      <c r="N5" s="7">
        <v>23</v>
      </c>
      <c r="O5" s="7">
        <v>12.3</v>
      </c>
      <c r="P5" s="7"/>
      <c r="Q5" s="7"/>
      <c r="R5" s="7"/>
      <c r="S5" s="7"/>
      <c r="T5" s="7"/>
      <c r="U5" s="7"/>
      <c r="V5" s="7">
        <f t="shared" si="0"/>
        <v>2314.7260000000001</v>
      </c>
      <c r="W5" s="7"/>
      <c r="X5" s="7">
        <f t="shared" si="1"/>
        <v>74.740000000000236</v>
      </c>
      <c r="Y5" s="7">
        <f t="shared" si="2"/>
        <v>2239.9859999999999</v>
      </c>
    </row>
    <row r="6" spans="2:25" x14ac:dyDescent="0.3">
      <c r="B6" s="4" t="s">
        <v>36</v>
      </c>
      <c r="C6" s="8">
        <f>SUM(C3:C5)</f>
        <v>5901.3930844672286</v>
      </c>
      <c r="D6" s="8">
        <f t="shared" ref="D6:U6" si="3">SUM(D3:D5)</f>
        <v>3086.6166160925836</v>
      </c>
      <c r="E6" s="8">
        <f t="shared" si="3"/>
        <v>925.05378446157511</v>
      </c>
      <c r="F6" s="8">
        <f t="shared" si="3"/>
        <v>1545.2919999999999</v>
      </c>
      <c r="G6" s="8">
        <f t="shared" si="3"/>
        <v>2223.2321484508593</v>
      </c>
      <c r="H6" s="8">
        <f t="shared" si="3"/>
        <v>1289.135</v>
      </c>
      <c r="I6" s="8">
        <f t="shared" si="3"/>
        <v>546.43181039583885</v>
      </c>
      <c r="J6" s="8">
        <f t="shared" si="3"/>
        <v>4103.0784755339191</v>
      </c>
      <c r="K6" s="8">
        <f t="shared" si="3"/>
        <v>7710.1581058105658</v>
      </c>
      <c r="L6" s="8">
        <f t="shared" si="3"/>
        <v>4769.3206273822398</v>
      </c>
      <c r="M6" s="8">
        <f t="shared" si="3"/>
        <v>0</v>
      </c>
      <c r="N6" s="8">
        <f t="shared" si="3"/>
        <v>3089.1783143557313</v>
      </c>
      <c r="O6" s="8">
        <f t="shared" si="3"/>
        <v>2555.2517272727282</v>
      </c>
      <c r="P6" s="8">
        <f t="shared" si="3"/>
        <v>257.25705945892349</v>
      </c>
      <c r="Q6" s="8">
        <f t="shared" si="3"/>
        <v>2152.7454941305236</v>
      </c>
      <c r="R6" s="8">
        <f t="shared" si="3"/>
        <v>0</v>
      </c>
      <c r="S6" s="8">
        <f t="shared" si="3"/>
        <v>815.82787708924195</v>
      </c>
      <c r="T6" s="8">
        <f t="shared" si="3"/>
        <v>494.79909044691829</v>
      </c>
      <c r="U6" s="8">
        <f t="shared" si="3"/>
        <v>1323.2132846511249</v>
      </c>
      <c r="V6" s="8">
        <f t="shared" ref="V6" si="4">SUM(V3:V5)</f>
        <v>42787.984500000006</v>
      </c>
      <c r="W6" s="8"/>
      <c r="X6" s="8">
        <f t="shared" ref="X6" si="5">SUM(X3:X5)</f>
        <v>39953.557500000003</v>
      </c>
      <c r="Y6" s="8">
        <f t="shared" ref="Y6" si="6">SUM(Y3:Y5)</f>
        <v>2834.4269999999997</v>
      </c>
    </row>
    <row r="7" spans="2:25" x14ac:dyDescent="0.3">
      <c r="B7" s="1" t="str">
        <f>CONCATENATE("Δ" &amp; $B$1 &amp; "/" &amp; $B$1-1)</f>
        <v>Δ2014/2013</v>
      </c>
      <c r="C7" s="7">
        <v>1.8385370422316916</v>
      </c>
      <c r="D7" s="7">
        <v>0</v>
      </c>
      <c r="E7" s="7">
        <v>0</v>
      </c>
      <c r="F7" s="7">
        <v>9.3986362585263272E-2</v>
      </c>
      <c r="G7" s="7">
        <v>1.8754255978445933</v>
      </c>
      <c r="H7" s="7">
        <v>6.5940033358025119E-3</v>
      </c>
      <c r="I7" s="7">
        <v>0</v>
      </c>
      <c r="J7" s="7">
        <v>0.99068912808852883</v>
      </c>
      <c r="K7" s="7">
        <v>0</v>
      </c>
      <c r="L7" s="7">
        <v>3.3613477231579925</v>
      </c>
      <c r="M7" s="7"/>
      <c r="N7" s="7">
        <v>8.3158370205744134</v>
      </c>
      <c r="O7" s="7">
        <v>0.2530600921595294</v>
      </c>
      <c r="P7" s="7">
        <v>0</v>
      </c>
      <c r="Q7" s="7">
        <v>0.31290328904300946</v>
      </c>
      <c r="R7" s="7"/>
      <c r="S7" s="7">
        <v>0</v>
      </c>
      <c r="T7" s="7">
        <v>0</v>
      </c>
      <c r="U7" s="7">
        <v>0</v>
      </c>
      <c r="V7" s="7">
        <v>1.4094312819313615</v>
      </c>
      <c r="W7" s="7"/>
      <c r="X7" s="7">
        <v>1.5069696949834066</v>
      </c>
      <c r="Y7" s="7">
        <v>5.4220229440504752E-2</v>
      </c>
    </row>
    <row r="8" spans="2:25" x14ac:dyDescent="0.3">
      <c r="B8" s="1" t="s">
        <v>29</v>
      </c>
      <c r="C8" s="41">
        <v>194</v>
      </c>
      <c r="D8" s="41">
        <v>89</v>
      </c>
      <c r="E8" s="41">
        <v>48</v>
      </c>
      <c r="F8" s="41"/>
      <c r="G8" s="41">
        <v>143</v>
      </c>
      <c r="H8" s="41"/>
      <c r="I8" s="41">
        <v>10</v>
      </c>
      <c r="J8" s="41">
        <v>112</v>
      </c>
      <c r="K8" s="41">
        <v>200</v>
      </c>
      <c r="L8" s="41">
        <v>133</v>
      </c>
      <c r="M8" s="41"/>
      <c r="N8" s="41">
        <v>103</v>
      </c>
      <c r="O8" s="41">
        <v>71</v>
      </c>
      <c r="P8" s="41">
        <v>8</v>
      </c>
      <c r="Q8" s="41">
        <v>103</v>
      </c>
      <c r="R8" s="41"/>
      <c r="S8" s="41">
        <v>66</v>
      </c>
      <c r="T8" s="41">
        <v>28</v>
      </c>
      <c r="U8" s="41">
        <v>78</v>
      </c>
      <c r="V8" s="41">
        <f>SUM(C8:U8)+W8</f>
        <v>1386</v>
      </c>
      <c r="W8" s="41"/>
      <c r="X8" s="41">
        <f>V8-Y8</f>
        <v>1386</v>
      </c>
      <c r="Y8" s="41">
        <f>F8+H8</f>
        <v>0</v>
      </c>
    </row>
    <row r="9" spans="2:25" x14ac:dyDescent="0.3">
      <c r="B9" s="1" t="s">
        <v>30</v>
      </c>
      <c r="C9" s="41">
        <v>415</v>
      </c>
      <c r="D9" s="41">
        <v>213</v>
      </c>
      <c r="E9" s="41">
        <v>45</v>
      </c>
      <c r="F9" s="41">
        <v>114</v>
      </c>
      <c r="G9" s="41">
        <v>291</v>
      </c>
      <c r="H9" s="41">
        <v>40</v>
      </c>
      <c r="I9" s="41">
        <v>46</v>
      </c>
      <c r="J9" s="41">
        <v>137</v>
      </c>
      <c r="K9" s="41">
        <v>234</v>
      </c>
      <c r="L9" s="41">
        <v>592</v>
      </c>
      <c r="M9" s="41"/>
      <c r="N9" s="41">
        <v>88</v>
      </c>
      <c r="O9" s="41">
        <v>216</v>
      </c>
      <c r="P9" s="41">
        <v>30</v>
      </c>
      <c r="Q9" s="41">
        <v>524</v>
      </c>
      <c r="R9" s="41"/>
      <c r="S9" s="41">
        <v>46</v>
      </c>
      <c r="T9" s="41">
        <v>49</v>
      </c>
      <c r="U9" s="41">
        <v>147</v>
      </c>
      <c r="V9" s="41">
        <f t="shared" ref="V9:V10" si="7">SUM(C9:U9)+W9</f>
        <v>3234</v>
      </c>
      <c r="W9" s="41">
        <v>7</v>
      </c>
      <c r="X9" s="41">
        <f>V9-Y9</f>
        <v>3080</v>
      </c>
      <c r="Y9" s="41">
        <f>F9+H9</f>
        <v>154</v>
      </c>
    </row>
    <row r="10" spans="2:25" x14ac:dyDescent="0.3">
      <c r="B10" s="1" t="s">
        <v>31</v>
      </c>
      <c r="C10" s="41"/>
      <c r="D10" s="41"/>
      <c r="E10" s="41"/>
      <c r="F10" s="41">
        <v>493</v>
      </c>
      <c r="G10" s="41"/>
      <c r="H10" s="41">
        <v>375</v>
      </c>
      <c r="I10" s="41"/>
      <c r="J10" s="41"/>
      <c r="K10" s="41"/>
      <c r="L10" s="41">
        <v>3</v>
      </c>
      <c r="M10" s="41"/>
      <c r="N10" s="41"/>
      <c r="O10" s="41">
        <v>1</v>
      </c>
      <c r="P10" s="41"/>
      <c r="Q10" s="41"/>
      <c r="R10" s="41"/>
      <c r="S10" s="41"/>
      <c r="T10" s="41"/>
      <c r="U10" s="41"/>
      <c r="V10" s="41">
        <f t="shared" si="7"/>
        <v>872</v>
      </c>
      <c r="W10" s="41"/>
      <c r="X10" s="41">
        <f>V10-Y10</f>
        <v>4</v>
      </c>
      <c r="Y10" s="41">
        <f>F10+H10</f>
        <v>868</v>
      </c>
    </row>
    <row r="11" spans="2:25" x14ac:dyDescent="0.3">
      <c r="B11" s="4" t="s">
        <v>32</v>
      </c>
      <c r="C11" s="42">
        <f t="shared" ref="C11:T11" si="8">SUM(C8:C10)</f>
        <v>609</v>
      </c>
      <c r="D11" s="42">
        <f t="shared" si="8"/>
        <v>302</v>
      </c>
      <c r="E11" s="42">
        <f t="shared" si="8"/>
        <v>93</v>
      </c>
      <c r="F11" s="42">
        <f t="shared" si="8"/>
        <v>607</v>
      </c>
      <c r="G11" s="42">
        <f t="shared" si="8"/>
        <v>434</v>
      </c>
      <c r="H11" s="42">
        <f t="shared" si="8"/>
        <v>415</v>
      </c>
      <c r="I11" s="42">
        <f t="shared" si="8"/>
        <v>56</v>
      </c>
      <c r="J11" s="42">
        <f t="shared" si="8"/>
        <v>249</v>
      </c>
      <c r="K11" s="42">
        <f t="shared" si="8"/>
        <v>434</v>
      </c>
      <c r="L11" s="42">
        <f t="shared" si="8"/>
        <v>728</v>
      </c>
      <c r="M11" s="42">
        <f t="shared" si="8"/>
        <v>0</v>
      </c>
      <c r="N11" s="42">
        <f t="shared" si="8"/>
        <v>191</v>
      </c>
      <c r="O11" s="42">
        <f t="shared" si="8"/>
        <v>288</v>
      </c>
      <c r="P11" s="42">
        <f t="shared" si="8"/>
        <v>38</v>
      </c>
      <c r="Q11" s="42">
        <f t="shared" si="8"/>
        <v>627</v>
      </c>
      <c r="R11" s="42">
        <f t="shared" si="8"/>
        <v>0</v>
      </c>
      <c r="S11" s="42">
        <f t="shared" si="8"/>
        <v>112</v>
      </c>
      <c r="T11" s="42">
        <f t="shared" si="8"/>
        <v>77</v>
      </c>
      <c r="U11" s="42">
        <f t="shared" ref="U11" si="9">SUM(U8:U10)</f>
        <v>225</v>
      </c>
      <c r="V11" s="42">
        <f>SUM(V8:V10)</f>
        <v>5492</v>
      </c>
      <c r="W11" s="42">
        <v>7</v>
      </c>
      <c r="X11" s="42">
        <f t="shared" ref="X11" si="10">SUM(X8:X10)</f>
        <v>4470</v>
      </c>
      <c r="Y11" s="42">
        <f t="shared" ref="Y11" si="11">SUM(Y8:Y10)</f>
        <v>1022</v>
      </c>
    </row>
    <row r="12" spans="2:25" x14ac:dyDescent="0.3">
      <c r="B12" s="1" t="str">
        <f>CONCATENATE("Δ" &amp; $B$1 &amp; "/" &amp; $B$1-1)</f>
        <v>Δ2014/2013</v>
      </c>
      <c r="C12" s="7">
        <v>0.66115702479339067</v>
      </c>
      <c r="D12" s="7">
        <v>0</v>
      </c>
      <c r="E12" s="7">
        <v>0</v>
      </c>
      <c r="F12" s="7">
        <v>4.116638078902235</v>
      </c>
      <c r="G12" s="7">
        <v>4.8309178743961345</v>
      </c>
      <c r="H12" s="7">
        <v>1.4669926650366705</v>
      </c>
      <c r="I12" s="7">
        <v>0</v>
      </c>
      <c r="J12" s="7">
        <v>2.4691358024691468</v>
      </c>
      <c r="K12" s="7">
        <v>0.23094688221709792</v>
      </c>
      <c r="L12" s="7">
        <v>2.3909985935302469</v>
      </c>
      <c r="M12" s="7"/>
      <c r="N12" s="7">
        <v>0.52631578947368585</v>
      </c>
      <c r="O12" s="7">
        <v>1.0526315789473717</v>
      </c>
      <c r="P12" s="7"/>
      <c r="Q12" s="7">
        <v>0.64205457463883953</v>
      </c>
      <c r="R12" s="7"/>
      <c r="S12" s="7">
        <v>7.6923076923076872</v>
      </c>
      <c r="T12" s="7">
        <v>0</v>
      </c>
      <c r="U12" s="7">
        <v>0.44642857142858094</v>
      </c>
      <c r="V12" s="7">
        <v>1.7602371687974738</v>
      </c>
      <c r="W12" s="7">
        <v>0</v>
      </c>
      <c r="X12" s="7">
        <v>1.4755959137343844</v>
      </c>
      <c r="Y12" s="7">
        <v>3.0241935483870996</v>
      </c>
    </row>
    <row r="13" spans="2:25" x14ac:dyDescent="0.3">
      <c r="B13" s="1" t="s">
        <v>49</v>
      </c>
      <c r="C13" s="23">
        <v>14420</v>
      </c>
      <c r="D13" s="23">
        <v>4674</v>
      </c>
      <c r="E13" s="23">
        <v>1300</v>
      </c>
      <c r="F13" s="23">
        <v>2983</v>
      </c>
      <c r="G13" s="23">
        <v>8350</v>
      </c>
      <c r="H13" s="23">
        <v>1875</v>
      </c>
      <c r="I13" s="23">
        <v>2100</v>
      </c>
      <c r="J13" s="23">
        <v>1200</v>
      </c>
      <c r="K13" s="23">
        <v>6131</v>
      </c>
      <c r="L13" s="23">
        <v>11050</v>
      </c>
      <c r="M13" s="23"/>
      <c r="N13" s="23">
        <v>2700</v>
      </c>
      <c r="O13" s="23">
        <v>5700</v>
      </c>
      <c r="P13" s="23">
        <v>600</v>
      </c>
      <c r="Q13" s="23">
        <v>11700</v>
      </c>
      <c r="R13" s="23"/>
      <c r="S13" s="23">
        <v>3450</v>
      </c>
      <c r="T13" s="23">
        <v>1600</v>
      </c>
      <c r="U13" s="23">
        <v>4300</v>
      </c>
      <c r="V13" s="7">
        <v>81289.474999999991</v>
      </c>
      <c r="W13" s="7">
        <v>900</v>
      </c>
      <c r="X13" s="7">
        <v>76871.474999999991</v>
      </c>
      <c r="Y13" s="7">
        <v>4418</v>
      </c>
    </row>
    <row r="14" spans="2:25" x14ac:dyDescent="0.3">
      <c r="B14" s="1" t="str">
        <f>CONCATENATE("Δ" &amp; $B$1 &amp; "/" &amp; $B$1-1)</f>
        <v>Δ2014/2013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15.384615384615374</v>
      </c>
      <c r="I14" s="23">
        <v>0</v>
      </c>
      <c r="J14" s="23"/>
      <c r="K14" s="23">
        <v>0</v>
      </c>
      <c r="L14" s="23">
        <v>5.741626794258381</v>
      </c>
      <c r="M14" s="23"/>
      <c r="N14" s="23">
        <v>0</v>
      </c>
      <c r="O14" s="23">
        <v>0</v>
      </c>
      <c r="P14" s="23"/>
      <c r="Q14" s="23">
        <v>11.595995516215062</v>
      </c>
      <c r="R14" s="23"/>
      <c r="S14" s="23">
        <v>0</v>
      </c>
      <c r="T14" s="23">
        <v>0</v>
      </c>
      <c r="U14" s="23">
        <v>0</v>
      </c>
      <c r="V14" s="23">
        <v>3.3829553103336796</v>
      </c>
      <c r="W14" s="23">
        <v>80</v>
      </c>
      <c r="X14" s="23">
        <v>3.0497419616677623</v>
      </c>
      <c r="Y14" s="23">
        <v>9.5462434911976146</v>
      </c>
    </row>
    <row r="15" spans="2:25" x14ac:dyDescent="0.3">
      <c r="B15">
        <v>2015</v>
      </c>
    </row>
    <row r="16" spans="2:25" ht="77.400000000000006" x14ac:dyDescent="0.3">
      <c r="B16" s="24" t="s">
        <v>0</v>
      </c>
      <c r="C16" s="24" t="s">
        <v>1</v>
      </c>
      <c r="D16" s="24" t="s">
        <v>2</v>
      </c>
      <c r="E16" s="24" t="s">
        <v>3</v>
      </c>
      <c r="F16" s="24" t="s">
        <v>4</v>
      </c>
      <c r="G16" s="24" t="s">
        <v>5</v>
      </c>
      <c r="H16" s="24" t="s">
        <v>6</v>
      </c>
      <c r="I16" s="24" t="s">
        <v>7</v>
      </c>
      <c r="J16" s="24" t="s">
        <v>8</v>
      </c>
      <c r="K16" s="24" t="s">
        <v>9</v>
      </c>
      <c r="L16" s="24" t="s">
        <v>10</v>
      </c>
      <c r="M16" s="24" t="s">
        <v>11</v>
      </c>
      <c r="N16" s="24" t="s">
        <v>12</v>
      </c>
      <c r="O16" s="24" t="s">
        <v>13</v>
      </c>
      <c r="P16" s="24" t="s">
        <v>14</v>
      </c>
      <c r="Q16" s="24" t="s">
        <v>15</v>
      </c>
      <c r="R16" s="24" t="s">
        <v>16</v>
      </c>
      <c r="S16" s="24" t="s">
        <v>17</v>
      </c>
      <c r="T16" s="24" t="s">
        <v>18</v>
      </c>
      <c r="U16" s="24" t="s">
        <v>19</v>
      </c>
      <c r="V16" s="24" t="s">
        <v>20</v>
      </c>
      <c r="W16" s="24" t="s">
        <v>38</v>
      </c>
      <c r="X16" s="25" t="s">
        <v>27</v>
      </c>
      <c r="Y16" s="25" t="s">
        <v>28</v>
      </c>
    </row>
    <row r="17" spans="2:25" x14ac:dyDescent="0.3">
      <c r="B17" s="2" t="s">
        <v>34</v>
      </c>
      <c r="C17" s="7">
        <v>2764.0095895177315</v>
      </c>
      <c r="D17" s="7">
        <v>1276.0257990595844</v>
      </c>
      <c r="E17" s="7">
        <v>493.54276425955516</v>
      </c>
      <c r="F17" s="7">
        <v>0</v>
      </c>
      <c r="G17" s="7">
        <v>972.50738845085993</v>
      </c>
      <c r="H17" s="7">
        <v>0</v>
      </c>
      <c r="I17" s="7">
        <v>240.51070433523273</v>
      </c>
      <c r="J17" s="7">
        <v>2578.5344960363045</v>
      </c>
      <c r="K17" s="7">
        <v>4453.5300318758336</v>
      </c>
      <c r="L17" s="7">
        <v>2235.610333304126</v>
      </c>
      <c r="M17" s="7"/>
      <c r="N17" s="7">
        <v>2285.5084469315311</v>
      </c>
      <c r="O17" s="7">
        <v>1218.4757272727279</v>
      </c>
      <c r="P17" s="7">
        <v>114.94905945892347</v>
      </c>
      <c r="Q17" s="7">
        <v>965.95810872910772</v>
      </c>
      <c r="R17" s="7"/>
      <c r="S17" s="7">
        <v>708.11213708924197</v>
      </c>
      <c r="T17" s="7">
        <v>175.97007024489812</v>
      </c>
      <c r="U17" s="7">
        <v>697.36234343434307</v>
      </c>
      <c r="V17" s="7">
        <f>SUM(C17:U17)</f>
        <v>21180.607000000004</v>
      </c>
      <c r="W17" s="7"/>
      <c r="X17" s="7">
        <f>V17-Y17</f>
        <v>21180.607000000004</v>
      </c>
      <c r="Y17" s="7">
        <f>F17+H17</f>
        <v>0</v>
      </c>
    </row>
    <row r="18" spans="2:25" x14ac:dyDescent="0.3">
      <c r="B18" s="2" t="s">
        <v>33</v>
      </c>
      <c r="C18" s="7">
        <v>3169.4744949494971</v>
      </c>
      <c r="D18" s="7">
        <v>1848.8408170329992</v>
      </c>
      <c r="E18" s="7">
        <v>431.51102020202001</v>
      </c>
      <c r="F18" s="7">
        <v>431.36</v>
      </c>
      <c r="G18" s="7">
        <v>1263.9677599999995</v>
      </c>
      <c r="H18" s="7">
        <v>215.86700000000002</v>
      </c>
      <c r="I18" s="7">
        <v>324.12110606060617</v>
      </c>
      <c r="J18" s="7">
        <v>1524.5439794976151</v>
      </c>
      <c r="K18" s="7">
        <v>3258.0390739347322</v>
      </c>
      <c r="L18" s="7">
        <v>2511.9252940781139</v>
      </c>
      <c r="M18" s="7"/>
      <c r="N18" s="7">
        <v>854.54086742420031</v>
      </c>
      <c r="O18" s="7">
        <v>1324.4759999999999</v>
      </c>
      <c r="P18" s="7">
        <v>142.30800000000002</v>
      </c>
      <c r="Q18" s="7">
        <v>1186.7873854014158</v>
      </c>
      <c r="R18" s="7"/>
      <c r="S18" s="7">
        <v>107.71574</v>
      </c>
      <c r="T18" s="7">
        <v>318.82902020202016</v>
      </c>
      <c r="U18" s="7">
        <v>661.74694121678192</v>
      </c>
      <c r="V18" s="7">
        <f t="shared" ref="V18:V19" si="12">SUM(C18:U18)</f>
        <v>19576.054499999998</v>
      </c>
      <c r="W18" s="7"/>
      <c r="X18" s="7">
        <f t="shared" ref="X18:X19" si="13">V18-Y18</f>
        <v>18928.827499999999</v>
      </c>
      <c r="Y18" s="7">
        <f t="shared" ref="Y18:Y19" si="14">F18+H18</f>
        <v>647.22700000000009</v>
      </c>
    </row>
    <row r="19" spans="2:25" x14ac:dyDescent="0.3">
      <c r="B19" s="2" t="s">
        <v>35</v>
      </c>
      <c r="C19" s="7"/>
      <c r="D19" s="7"/>
      <c r="E19" s="7"/>
      <c r="F19" s="7">
        <v>1242.6420000000001</v>
      </c>
      <c r="G19" s="7"/>
      <c r="H19" s="7">
        <v>1131.0919999999999</v>
      </c>
      <c r="I19" s="7"/>
      <c r="J19" s="7"/>
      <c r="K19" s="7"/>
      <c r="L19" s="7">
        <v>39.44</v>
      </c>
      <c r="M19" s="7"/>
      <c r="N19" s="7">
        <v>23</v>
      </c>
      <c r="O19" s="7">
        <v>12.3</v>
      </c>
      <c r="P19" s="7"/>
      <c r="Q19" s="7"/>
      <c r="R19" s="7"/>
      <c r="S19" s="7"/>
      <c r="T19" s="7"/>
      <c r="U19" s="7"/>
      <c r="V19" s="7">
        <f t="shared" si="12"/>
        <v>2448.4740000000002</v>
      </c>
      <c r="W19" s="7"/>
      <c r="X19" s="7">
        <f t="shared" si="13"/>
        <v>74.740000000000236</v>
      </c>
      <c r="Y19" s="7">
        <f t="shared" si="14"/>
        <v>2373.7339999999999</v>
      </c>
    </row>
    <row r="20" spans="2:25" x14ac:dyDescent="0.3">
      <c r="B20" s="4" t="s">
        <v>36</v>
      </c>
      <c r="C20" s="8">
        <f>SUM(C17:C19)</f>
        <v>5933.484084467229</v>
      </c>
      <c r="D20" s="8">
        <f t="shared" ref="D20:U20" si="15">SUM(D17:D19)</f>
        <v>3124.8666160925836</v>
      </c>
      <c r="E20" s="8">
        <f t="shared" si="15"/>
        <v>925.05378446157511</v>
      </c>
      <c r="F20" s="8">
        <f t="shared" si="15"/>
        <v>1674.002</v>
      </c>
      <c r="G20" s="8">
        <f t="shared" si="15"/>
        <v>2236.4751484508597</v>
      </c>
      <c r="H20" s="8">
        <f t="shared" si="15"/>
        <v>1346.9589999999998</v>
      </c>
      <c r="I20" s="8">
        <f t="shared" si="15"/>
        <v>564.6318103958389</v>
      </c>
      <c r="J20" s="8">
        <f t="shared" si="15"/>
        <v>4103.0784755339191</v>
      </c>
      <c r="K20" s="8">
        <f t="shared" si="15"/>
        <v>7711.5691058105658</v>
      </c>
      <c r="L20" s="8">
        <f t="shared" si="15"/>
        <v>4786.9756273822395</v>
      </c>
      <c r="M20" s="8">
        <f t="shared" si="15"/>
        <v>0</v>
      </c>
      <c r="N20" s="8">
        <f t="shared" si="15"/>
        <v>3163.0493143557314</v>
      </c>
      <c r="O20" s="8">
        <f t="shared" si="15"/>
        <v>2555.2517272727282</v>
      </c>
      <c r="P20" s="8">
        <f t="shared" si="15"/>
        <v>257.25705945892349</v>
      </c>
      <c r="Q20" s="8">
        <f t="shared" si="15"/>
        <v>2152.7454941305236</v>
      </c>
      <c r="R20" s="8">
        <f t="shared" si="15"/>
        <v>0</v>
      </c>
      <c r="S20" s="8">
        <f t="shared" si="15"/>
        <v>815.82787708924195</v>
      </c>
      <c r="T20" s="8">
        <f t="shared" si="15"/>
        <v>494.79909044691829</v>
      </c>
      <c r="U20" s="8">
        <f t="shared" si="15"/>
        <v>1359.1092846511251</v>
      </c>
      <c r="V20" s="8">
        <f t="shared" ref="V20" si="16">SUM(V17:V19)</f>
        <v>43205.135500000004</v>
      </c>
      <c r="W20" s="8"/>
      <c r="X20" s="8">
        <f t="shared" ref="X20" si="17">SUM(X17:X19)</f>
        <v>40184.174500000001</v>
      </c>
      <c r="Y20" s="8">
        <f t="shared" ref="Y20" si="18">SUM(Y17:Y19)</f>
        <v>3020.9610000000002</v>
      </c>
    </row>
    <row r="21" spans="2:25" x14ac:dyDescent="0.3">
      <c r="B21" s="1" t="str">
        <f>CONCATENATE("Δ" &amp; $B$15 &amp; "/" &amp; $B$15-1)</f>
        <v>Δ2015/2014</v>
      </c>
      <c r="C21" s="7">
        <f>(C20/C6-1)*100</f>
        <v>0.54378685745346544</v>
      </c>
      <c r="D21" s="7">
        <f t="shared" ref="D21:I21" si="19">(D20/D6-1)*100</f>
        <v>1.2392209580087465</v>
      </c>
      <c r="E21" s="7">
        <f t="shared" si="19"/>
        <v>0</v>
      </c>
      <c r="F21" s="7">
        <f t="shared" si="19"/>
        <v>8.3291701503664051</v>
      </c>
      <c r="G21" s="7">
        <f t="shared" si="19"/>
        <v>0.59566429035438073</v>
      </c>
      <c r="H21" s="7">
        <f t="shared" si="19"/>
        <v>4.4854883313229399</v>
      </c>
      <c r="I21" s="7">
        <f t="shared" si="19"/>
        <v>3.3306992114561895</v>
      </c>
      <c r="J21" s="7">
        <f t="shared" ref="J21" si="20">(J20/J6-1)*100</f>
        <v>0</v>
      </c>
      <c r="K21" s="7">
        <f t="shared" ref="K21" si="21">(K20/K6-1)*100</f>
        <v>1.8300532630277644E-2</v>
      </c>
      <c r="L21" s="7">
        <f t="shared" ref="L21" si="22">(L20/L6-1)*100</f>
        <v>0.37017850925427087</v>
      </c>
      <c r="M21" s="7"/>
      <c r="N21" s="7">
        <f t="shared" ref="N21:O21" si="23">(N20/N6-1)*100</f>
        <v>2.3912831336641904</v>
      </c>
      <c r="O21" s="7">
        <f t="shared" si="23"/>
        <v>0</v>
      </c>
      <c r="P21" s="7">
        <f t="shared" ref="P21" si="24">(P20/P6-1)*100</f>
        <v>0</v>
      </c>
      <c r="Q21" s="7">
        <f t="shared" ref="Q21" si="25">(Q20/Q6-1)*100</f>
        <v>0</v>
      </c>
      <c r="R21" s="7"/>
      <c r="S21" s="7">
        <f t="shared" ref="S21" si="26">(S20/S6-1)*100</f>
        <v>0</v>
      </c>
      <c r="T21" s="7">
        <f t="shared" ref="T21:U21" si="27">(T20/T6-1)*100</f>
        <v>0</v>
      </c>
      <c r="U21" s="7">
        <f t="shared" si="27"/>
        <v>2.7127901764880225</v>
      </c>
      <c r="V21" s="7">
        <f t="shared" ref="V21" si="28">(V20/V6-1)*100</f>
        <v>0.97492556584430901</v>
      </c>
      <c r="W21" s="7"/>
      <c r="X21" s="7">
        <f t="shared" ref="X21" si="29">(X20/X6-1)*100</f>
        <v>0.57721267999726322</v>
      </c>
      <c r="Y21" s="7">
        <f t="shared" ref="Y21" si="30">(Y20/Y6-1)*100</f>
        <v>6.5810126702857685</v>
      </c>
    </row>
    <row r="22" spans="2:25" x14ac:dyDescent="0.3">
      <c r="B22" s="1" t="s">
        <v>29</v>
      </c>
      <c r="C22" s="41">
        <v>194</v>
      </c>
      <c r="D22" s="41">
        <v>98</v>
      </c>
      <c r="E22" s="41">
        <v>48</v>
      </c>
      <c r="F22" s="41"/>
      <c r="G22" s="41">
        <v>153</v>
      </c>
      <c r="H22" s="41"/>
      <c r="I22" s="41">
        <v>15</v>
      </c>
      <c r="J22" s="41">
        <v>112</v>
      </c>
      <c r="K22" s="41">
        <v>219</v>
      </c>
      <c r="L22" s="41">
        <v>136</v>
      </c>
      <c r="M22" s="41"/>
      <c r="N22" s="41">
        <v>103</v>
      </c>
      <c r="O22" s="41">
        <v>71</v>
      </c>
      <c r="P22" s="41">
        <v>8</v>
      </c>
      <c r="Q22" s="41">
        <v>103</v>
      </c>
      <c r="R22" s="41"/>
      <c r="S22" s="41">
        <v>66</v>
      </c>
      <c r="T22" s="41">
        <v>28</v>
      </c>
      <c r="U22" s="41">
        <v>79</v>
      </c>
      <c r="V22" s="41">
        <f>SUM(C22:U22)+W22</f>
        <v>1433</v>
      </c>
      <c r="W22" s="41"/>
      <c r="X22" s="41">
        <f>V22-Y22</f>
        <v>1433</v>
      </c>
      <c r="Y22" s="41">
        <f>F22+H22</f>
        <v>0</v>
      </c>
    </row>
    <row r="23" spans="2:25" x14ac:dyDescent="0.3">
      <c r="B23" s="1" t="s">
        <v>30</v>
      </c>
      <c r="C23" s="41">
        <v>435</v>
      </c>
      <c r="D23" s="41">
        <v>214</v>
      </c>
      <c r="E23" s="41">
        <v>45</v>
      </c>
      <c r="F23" s="41">
        <v>114</v>
      </c>
      <c r="G23" s="41">
        <v>291</v>
      </c>
      <c r="H23" s="41">
        <v>46</v>
      </c>
      <c r="I23" s="41">
        <v>50</v>
      </c>
      <c r="J23" s="41">
        <v>137</v>
      </c>
      <c r="K23" s="41">
        <v>242</v>
      </c>
      <c r="L23" s="41">
        <v>598</v>
      </c>
      <c r="M23" s="41"/>
      <c r="N23" s="41">
        <v>88</v>
      </c>
      <c r="O23" s="41">
        <v>216</v>
      </c>
      <c r="P23" s="41">
        <v>30</v>
      </c>
      <c r="Q23" s="41">
        <v>524</v>
      </c>
      <c r="R23" s="41"/>
      <c r="S23" s="41">
        <v>48</v>
      </c>
      <c r="T23" s="41">
        <v>49</v>
      </c>
      <c r="U23" s="41">
        <v>147</v>
      </c>
      <c r="V23" s="41">
        <f t="shared" ref="V23:V24" si="31">SUM(C23:U23)+W23</f>
        <v>3281</v>
      </c>
      <c r="W23" s="41">
        <v>7</v>
      </c>
      <c r="X23" s="41">
        <f>V23-Y23</f>
        <v>3121</v>
      </c>
      <c r="Y23" s="41">
        <f>F23+H23</f>
        <v>160</v>
      </c>
    </row>
    <row r="24" spans="2:25" x14ac:dyDescent="0.3">
      <c r="B24" s="1" t="s">
        <v>31</v>
      </c>
      <c r="C24" s="41"/>
      <c r="D24" s="41"/>
      <c r="E24" s="41"/>
      <c r="F24" s="41">
        <v>526</v>
      </c>
      <c r="G24" s="41"/>
      <c r="H24" s="41">
        <v>384</v>
      </c>
      <c r="I24" s="41"/>
      <c r="J24" s="41"/>
      <c r="K24" s="41"/>
      <c r="L24" s="41">
        <v>3</v>
      </c>
      <c r="M24" s="41"/>
      <c r="N24" s="41"/>
      <c r="O24" s="41">
        <v>1</v>
      </c>
      <c r="P24" s="41"/>
      <c r="Q24" s="41"/>
      <c r="R24" s="41"/>
      <c r="S24" s="41"/>
      <c r="T24" s="41"/>
      <c r="U24" s="41"/>
      <c r="V24" s="41">
        <f t="shared" si="31"/>
        <v>914</v>
      </c>
      <c r="W24" s="41"/>
      <c r="X24" s="41">
        <f>V24-Y24</f>
        <v>4</v>
      </c>
      <c r="Y24" s="41">
        <f>F24+H24</f>
        <v>910</v>
      </c>
    </row>
    <row r="25" spans="2:25" x14ac:dyDescent="0.3">
      <c r="B25" s="4" t="s">
        <v>32</v>
      </c>
      <c r="C25" s="42">
        <f t="shared" ref="C25:U25" si="32">SUM(C22:C24)</f>
        <v>629</v>
      </c>
      <c r="D25" s="42">
        <f t="shared" si="32"/>
        <v>312</v>
      </c>
      <c r="E25" s="42">
        <f t="shared" si="32"/>
        <v>93</v>
      </c>
      <c r="F25" s="42">
        <f t="shared" si="32"/>
        <v>640</v>
      </c>
      <c r="G25" s="42">
        <f t="shared" si="32"/>
        <v>444</v>
      </c>
      <c r="H25" s="42">
        <f t="shared" si="32"/>
        <v>430</v>
      </c>
      <c r="I25" s="42">
        <f t="shared" si="32"/>
        <v>65</v>
      </c>
      <c r="J25" s="42">
        <f t="shared" si="32"/>
        <v>249</v>
      </c>
      <c r="K25" s="42">
        <f t="shared" si="32"/>
        <v>461</v>
      </c>
      <c r="L25" s="42">
        <f t="shared" si="32"/>
        <v>737</v>
      </c>
      <c r="M25" s="42">
        <f t="shared" si="32"/>
        <v>0</v>
      </c>
      <c r="N25" s="42">
        <f t="shared" si="32"/>
        <v>191</v>
      </c>
      <c r="O25" s="42">
        <f t="shared" si="32"/>
        <v>288</v>
      </c>
      <c r="P25" s="42">
        <f t="shared" si="32"/>
        <v>38</v>
      </c>
      <c r="Q25" s="42">
        <f t="shared" si="32"/>
        <v>627</v>
      </c>
      <c r="R25" s="42">
        <f t="shared" si="32"/>
        <v>0</v>
      </c>
      <c r="S25" s="42">
        <f t="shared" si="32"/>
        <v>114</v>
      </c>
      <c r="T25" s="42">
        <f t="shared" si="32"/>
        <v>77</v>
      </c>
      <c r="U25" s="42">
        <f t="shared" si="32"/>
        <v>226</v>
      </c>
      <c r="V25" s="42">
        <f>SUM(V22:V24)</f>
        <v>5628</v>
      </c>
      <c r="W25" s="42">
        <v>7</v>
      </c>
      <c r="X25" s="42">
        <f t="shared" ref="X25" si="33">SUM(X22:X24)</f>
        <v>4558</v>
      </c>
      <c r="Y25" s="42">
        <f t="shared" ref="Y25" si="34">SUM(Y22:Y24)</f>
        <v>1070</v>
      </c>
    </row>
    <row r="26" spans="2:25" x14ac:dyDescent="0.3">
      <c r="B26" s="1" t="str">
        <f>CONCATENATE("Δ" &amp; $B$15 &amp; "/" &amp; $B$15-1)</f>
        <v>Δ2015/2014</v>
      </c>
      <c r="C26" s="7">
        <f>(C25/C11-1)*100</f>
        <v>3.284072249589487</v>
      </c>
      <c r="D26" s="7">
        <f t="shared" ref="D26:Y26" si="35">(D25/D11-1)*100</f>
        <v>3.3112582781456901</v>
      </c>
      <c r="E26" s="7">
        <f t="shared" si="35"/>
        <v>0</v>
      </c>
      <c r="F26" s="7">
        <f t="shared" si="35"/>
        <v>5.4365733113673764</v>
      </c>
      <c r="G26" s="7">
        <f t="shared" si="35"/>
        <v>2.3041474654377891</v>
      </c>
      <c r="H26" s="7">
        <f t="shared" si="35"/>
        <v>3.6144578313253017</v>
      </c>
      <c r="I26" s="7">
        <f t="shared" si="35"/>
        <v>16.07142857142858</v>
      </c>
      <c r="J26" s="7">
        <f t="shared" si="35"/>
        <v>0</v>
      </c>
      <c r="K26" s="7">
        <f t="shared" si="35"/>
        <v>6.2211981566820285</v>
      </c>
      <c r="L26" s="7">
        <f t="shared" si="35"/>
        <v>1.2362637362637319</v>
      </c>
      <c r="M26" s="7"/>
      <c r="N26" s="7">
        <f t="shared" si="35"/>
        <v>0</v>
      </c>
      <c r="O26" s="7">
        <f t="shared" si="35"/>
        <v>0</v>
      </c>
      <c r="P26" s="7">
        <f t="shared" si="35"/>
        <v>0</v>
      </c>
      <c r="Q26" s="7">
        <f t="shared" si="35"/>
        <v>0</v>
      </c>
      <c r="R26" s="7"/>
      <c r="S26" s="7">
        <f t="shared" si="35"/>
        <v>1.7857142857142794</v>
      </c>
      <c r="T26" s="7">
        <f t="shared" si="35"/>
        <v>0</v>
      </c>
      <c r="U26" s="7">
        <f t="shared" si="35"/>
        <v>0.44444444444444731</v>
      </c>
      <c r="V26" s="7">
        <f t="shared" si="35"/>
        <v>2.4763292061179998</v>
      </c>
      <c r="W26" s="7">
        <f t="shared" si="35"/>
        <v>0</v>
      </c>
      <c r="X26" s="7">
        <f t="shared" si="35"/>
        <v>1.9686800894854528</v>
      </c>
      <c r="Y26" s="7">
        <f t="shared" si="35"/>
        <v>4.6966731898238745</v>
      </c>
    </row>
    <row r="27" spans="2:25" x14ac:dyDescent="0.3">
      <c r="B27" s="1" t="s">
        <v>49</v>
      </c>
      <c r="C27" s="7">
        <v>14420</v>
      </c>
      <c r="D27" s="7">
        <v>4674</v>
      </c>
      <c r="E27" s="7">
        <v>1300</v>
      </c>
      <c r="F27" s="7">
        <v>3463</v>
      </c>
      <c r="G27" s="7">
        <v>8350</v>
      </c>
      <c r="H27" s="7">
        <v>2250</v>
      </c>
      <c r="I27" s="7">
        <v>2100</v>
      </c>
      <c r="J27" s="7">
        <v>1200</v>
      </c>
      <c r="K27" s="7">
        <v>6131</v>
      </c>
      <c r="L27" s="7">
        <v>11050</v>
      </c>
      <c r="M27" s="7"/>
      <c r="N27" s="7">
        <v>2700</v>
      </c>
      <c r="O27" s="7">
        <v>5700</v>
      </c>
      <c r="P27" s="7">
        <v>600</v>
      </c>
      <c r="Q27" s="7">
        <v>11700</v>
      </c>
      <c r="R27" s="7"/>
      <c r="S27" s="7">
        <v>3450</v>
      </c>
      <c r="T27" s="7">
        <v>1600</v>
      </c>
      <c r="U27" s="7">
        <v>4300</v>
      </c>
      <c r="V27" s="7">
        <v>83939.474999999991</v>
      </c>
      <c r="W27" s="7">
        <v>900</v>
      </c>
      <c r="X27" s="7">
        <v>79271.474999999991</v>
      </c>
      <c r="Y27" s="7">
        <v>4668</v>
      </c>
    </row>
    <row r="28" spans="2:25" x14ac:dyDescent="0.3">
      <c r="B28" s="1" t="str">
        <f>CONCATENATE("Δ" &amp; $B$15 &amp; "/" &amp; $B$15-1)</f>
        <v>Δ2015/2014</v>
      </c>
      <c r="C28" s="7">
        <f>(C27/C13-1)*100</f>
        <v>0</v>
      </c>
      <c r="D28" s="7">
        <f t="shared" ref="D28:Y28" si="36">(D27/D13-1)*100</f>
        <v>0</v>
      </c>
      <c r="E28" s="7">
        <f t="shared" si="36"/>
        <v>0</v>
      </c>
      <c r="F28" s="7">
        <f t="shared" si="36"/>
        <v>16.09118337244384</v>
      </c>
      <c r="G28" s="7">
        <f t="shared" si="36"/>
        <v>0</v>
      </c>
      <c r="H28" s="7">
        <f t="shared" si="36"/>
        <v>19.999999999999996</v>
      </c>
      <c r="I28" s="7">
        <f t="shared" si="36"/>
        <v>0</v>
      </c>
      <c r="J28" s="7">
        <f t="shared" si="36"/>
        <v>0</v>
      </c>
      <c r="K28" s="7">
        <f t="shared" si="36"/>
        <v>0</v>
      </c>
      <c r="L28" s="7">
        <f t="shared" si="36"/>
        <v>0</v>
      </c>
      <c r="M28" s="7"/>
      <c r="N28" s="7">
        <f t="shared" si="36"/>
        <v>0</v>
      </c>
      <c r="O28" s="7">
        <f t="shared" si="36"/>
        <v>0</v>
      </c>
      <c r="P28" s="7">
        <f t="shared" si="36"/>
        <v>0</v>
      </c>
      <c r="Q28" s="7">
        <f t="shared" si="36"/>
        <v>0</v>
      </c>
      <c r="R28" s="7"/>
      <c r="S28" s="7">
        <f t="shared" si="36"/>
        <v>0</v>
      </c>
      <c r="T28" s="7">
        <f t="shared" si="36"/>
        <v>0</v>
      </c>
      <c r="U28" s="7">
        <f t="shared" si="36"/>
        <v>0</v>
      </c>
      <c r="V28" s="7">
        <f t="shared" si="36"/>
        <v>3.2599546251221412</v>
      </c>
      <c r="W28" s="7">
        <f t="shared" si="36"/>
        <v>0</v>
      </c>
      <c r="X28" s="7">
        <f t="shared" si="36"/>
        <v>3.1220943789617595</v>
      </c>
      <c r="Y28" s="7">
        <f t="shared" si="36"/>
        <v>5.6586690810321416</v>
      </c>
    </row>
    <row r="29" spans="2:25" x14ac:dyDescent="0.3">
      <c r="B29">
        <v>2016</v>
      </c>
    </row>
    <row r="30" spans="2:25" ht="77.400000000000006" x14ac:dyDescent="0.3">
      <c r="B30" s="24" t="s">
        <v>0</v>
      </c>
      <c r="C30" s="24" t="s">
        <v>1</v>
      </c>
      <c r="D30" s="24" t="s">
        <v>2</v>
      </c>
      <c r="E30" s="24" t="s">
        <v>3</v>
      </c>
      <c r="F30" s="24" t="s">
        <v>4</v>
      </c>
      <c r="G30" s="24" t="s">
        <v>5</v>
      </c>
      <c r="H30" s="24" t="s">
        <v>6</v>
      </c>
      <c r="I30" s="24" t="s">
        <v>7</v>
      </c>
      <c r="J30" s="24" t="s">
        <v>8</v>
      </c>
      <c r="K30" s="24" t="s">
        <v>9</v>
      </c>
      <c r="L30" s="24" t="s">
        <v>10</v>
      </c>
      <c r="M30" s="24" t="s">
        <v>11</v>
      </c>
      <c r="N30" s="24" t="s">
        <v>12</v>
      </c>
      <c r="O30" s="24" t="s">
        <v>13</v>
      </c>
      <c r="P30" s="24" t="s">
        <v>14</v>
      </c>
      <c r="Q30" s="24" t="s">
        <v>15</v>
      </c>
      <c r="R30" s="24" t="s">
        <v>16</v>
      </c>
      <c r="S30" s="24" t="s">
        <v>17</v>
      </c>
      <c r="T30" s="24" t="s">
        <v>18</v>
      </c>
      <c r="U30" s="24" t="s">
        <v>19</v>
      </c>
      <c r="V30" s="24" t="s">
        <v>20</v>
      </c>
      <c r="W30" s="24" t="s">
        <v>38</v>
      </c>
      <c r="X30" s="25" t="s">
        <v>27</v>
      </c>
      <c r="Y30" s="25" t="s">
        <v>28</v>
      </c>
    </row>
    <row r="31" spans="2:25" x14ac:dyDescent="0.3">
      <c r="B31" s="2" t="s">
        <v>34</v>
      </c>
      <c r="C31" s="7">
        <v>2764.0095895177315</v>
      </c>
      <c r="D31" s="7">
        <v>1447.051699059585</v>
      </c>
      <c r="E31" s="7">
        <v>529.50220425955513</v>
      </c>
      <c r="F31" s="7">
        <v>0</v>
      </c>
      <c r="G31" s="7">
        <v>1073.1714884508594</v>
      </c>
      <c r="H31" s="7">
        <v>0</v>
      </c>
      <c r="I31" s="7">
        <v>240.51070433523273</v>
      </c>
      <c r="J31" s="7">
        <v>2578.5344960363045</v>
      </c>
      <c r="K31" s="7">
        <v>4453.5300318758336</v>
      </c>
      <c r="L31" s="7">
        <v>2235.610333304126</v>
      </c>
      <c r="M31" s="7"/>
      <c r="N31" s="7">
        <v>2285.5084469315311</v>
      </c>
      <c r="O31" s="7">
        <v>1345.968287272728</v>
      </c>
      <c r="P31" s="7">
        <v>114.94905945892347</v>
      </c>
      <c r="Q31" s="7">
        <v>965.95810872910772</v>
      </c>
      <c r="R31" s="7"/>
      <c r="S31" s="7">
        <v>708.11213708924197</v>
      </c>
      <c r="T31" s="7">
        <v>175.97007024489812</v>
      </c>
      <c r="U31" s="7">
        <v>697.36234343434307</v>
      </c>
      <c r="V31" s="7">
        <f>SUM(C31:U31)</f>
        <v>21615.749</v>
      </c>
      <c r="W31" s="7"/>
      <c r="X31" s="7">
        <f>V31-Y31</f>
        <v>21615.749</v>
      </c>
      <c r="Y31" s="7">
        <f>F31+H31</f>
        <v>0</v>
      </c>
    </row>
    <row r="32" spans="2:25" x14ac:dyDescent="0.3">
      <c r="B32" s="2" t="s">
        <v>33</v>
      </c>
      <c r="C32" s="7">
        <v>3194.4214949494967</v>
      </c>
      <c r="D32" s="7">
        <v>1848.8408170329992</v>
      </c>
      <c r="E32" s="7">
        <v>431.51102020202001</v>
      </c>
      <c r="F32" s="7">
        <v>432.214</v>
      </c>
      <c r="G32" s="7">
        <v>1291.8027599999994</v>
      </c>
      <c r="H32" s="7">
        <v>220.24300000000002</v>
      </c>
      <c r="I32" s="7">
        <v>324.12110606060617</v>
      </c>
      <c r="J32" s="7">
        <v>1524.5439794976151</v>
      </c>
      <c r="K32" s="7">
        <v>3258.0390739347322</v>
      </c>
      <c r="L32" s="7">
        <v>2529.785294078114</v>
      </c>
      <c r="M32" s="7"/>
      <c r="N32" s="7">
        <v>854.54086742420031</v>
      </c>
      <c r="O32" s="7">
        <v>1325.1759999999997</v>
      </c>
      <c r="P32" s="7">
        <v>142.30800000000002</v>
      </c>
      <c r="Q32" s="7">
        <v>1186.7873854014158</v>
      </c>
      <c r="R32" s="7"/>
      <c r="S32" s="7">
        <v>124.31174</v>
      </c>
      <c r="T32" s="7">
        <v>318.82902020202016</v>
      </c>
      <c r="U32" s="7">
        <v>661.78594121678191</v>
      </c>
      <c r="V32" s="7">
        <f>SUM(C32:U32)</f>
        <v>19669.261500000004</v>
      </c>
      <c r="W32" s="7"/>
      <c r="X32" s="7">
        <f t="shared" ref="X32:X33" si="37">V32-Y32</f>
        <v>19016.804500000006</v>
      </c>
      <c r="Y32" s="7">
        <f t="shared" ref="Y32:Y33" si="38">F32+H32</f>
        <v>652.45699999999999</v>
      </c>
    </row>
    <row r="33" spans="2:26" x14ac:dyDescent="0.3">
      <c r="B33" s="2" t="s">
        <v>35</v>
      </c>
      <c r="C33" s="7"/>
      <c r="D33" s="7"/>
      <c r="E33" s="7"/>
      <c r="F33" s="7">
        <v>1368.722</v>
      </c>
      <c r="G33" s="7"/>
      <c r="H33" s="7">
        <v>1133.9219999999998</v>
      </c>
      <c r="I33" s="7"/>
      <c r="J33" s="7"/>
      <c r="K33" s="7"/>
      <c r="L33" s="7">
        <v>39.44</v>
      </c>
      <c r="M33" s="7"/>
      <c r="N33" s="7">
        <v>23</v>
      </c>
      <c r="O33" s="7">
        <v>12.3</v>
      </c>
      <c r="P33" s="7"/>
      <c r="Q33" s="7"/>
      <c r="R33" s="7"/>
      <c r="S33" s="7"/>
      <c r="T33" s="7"/>
      <c r="U33" s="7"/>
      <c r="V33" s="7">
        <f>SUM(C33:U33)</f>
        <v>2577.384</v>
      </c>
      <c r="W33" s="7"/>
      <c r="X33" s="7">
        <f t="shared" si="37"/>
        <v>74.740000000000236</v>
      </c>
      <c r="Y33" s="7">
        <f t="shared" si="38"/>
        <v>2502.6439999999998</v>
      </c>
    </row>
    <row r="34" spans="2:26" x14ac:dyDescent="0.3">
      <c r="B34" s="4" t="s">
        <v>36</v>
      </c>
      <c r="C34" s="8">
        <f>SUM(C31:C33)</f>
        <v>5958.4310844672282</v>
      </c>
      <c r="D34" s="8">
        <f t="shared" ref="D34:U34" si="39">SUM(D31:D33)</f>
        <v>3295.8925160925842</v>
      </c>
      <c r="E34" s="8">
        <f t="shared" si="39"/>
        <v>961.01322446157519</v>
      </c>
      <c r="F34" s="8">
        <f t="shared" si="39"/>
        <v>1800.9359999999999</v>
      </c>
      <c r="G34" s="8">
        <f t="shared" si="39"/>
        <v>2364.9742484508588</v>
      </c>
      <c r="H34" s="8">
        <f t="shared" si="39"/>
        <v>1354.1649999999997</v>
      </c>
      <c r="I34" s="8">
        <f t="shared" si="39"/>
        <v>564.6318103958389</v>
      </c>
      <c r="J34" s="8">
        <f t="shared" si="39"/>
        <v>4103.0784755339191</v>
      </c>
      <c r="K34" s="8">
        <f t="shared" si="39"/>
        <v>7711.5691058105658</v>
      </c>
      <c r="L34" s="8">
        <f t="shared" si="39"/>
        <v>4804.8356273822401</v>
      </c>
      <c r="M34" s="8">
        <f t="shared" si="39"/>
        <v>0</v>
      </c>
      <c r="N34" s="8">
        <f t="shared" si="39"/>
        <v>3163.0493143557314</v>
      </c>
      <c r="O34" s="8">
        <f t="shared" si="39"/>
        <v>2683.4442872727277</v>
      </c>
      <c r="P34" s="8">
        <f t="shared" si="39"/>
        <v>257.25705945892349</v>
      </c>
      <c r="Q34" s="8">
        <f t="shared" si="39"/>
        <v>2152.7454941305236</v>
      </c>
      <c r="R34" s="8">
        <f t="shared" si="39"/>
        <v>0</v>
      </c>
      <c r="S34" s="8">
        <f t="shared" si="39"/>
        <v>832.42387708924196</v>
      </c>
      <c r="T34" s="8">
        <f t="shared" si="39"/>
        <v>494.79909044691829</v>
      </c>
      <c r="U34" s="8">
        <f t="shared" si="39"/>
        <v>1359.1482846511249</v>
      </c>
      <c r="V34" s="8">
        <f>SUM(V31:V33)</f>
        <v>43862.394500000002</v>
      </c>
      <c r="W34" s="8">
        <f t="shared" ref="W34:Y34" si="40">SUM(W31:W33)</f>
        <v>0</v>
      </c>
      <c r="X34" s="8">
        <f t="shared" si="40"/>
        <v>40707.293500000007</v>
      </c>
      <c r="Y34" s="8">
        <f t="shared" si="40"/>
        <v>3155.1009999999997</v>
      </c>
    </row>
    <row r="35" spans="2:26" x14ac:dyDescent="0.3">
      <c r="B35" s="1" t="str">
        <f>CONCATENATE("Δ" &amp; $B$29 &amp; "/" &amp; $B$29-1)</f>
        <v>Δ2016/2015</v>
      </c>
      <c r="C35" s="7">
        <f>(C34/C20-1)*100</f>
        <v>0.42044437374166854</v>
      </c>
      <c r="D35" s="7">
        <f t="shared" ref="D35:Y35" si="41">(D34/D20-1)*100</f>
        <v>5.4730624059037725</v>
      </c>
      <c r="E35" s="7">
        <f t="shared" si="41"/>
        <v>3.8872809996588709</v>
      </c>
      <c r="F35" s="7">
        <f t="shared" si="41"/>
        <v>7.5826671652722055</v>
      </c>
      <c r="G35" s="7">
        <f t="shared" si="41"/>
        <v>5.7456082214464299</v>
      </c>
      <c r="H35" s="7">
        <f t="shared" si="41"/>
        <v>0.53498287624196283</v>
      </c>
      <c r="I35" s="7">
        <f t="shared" si="41"/>
        <v>0</v>
      </c>
      <c r="J35" s="7">
        <f t="shared" si="41"/>
        <v>0</v>
      </c>
      <c r="K35" s="7">
        <f t="shared" si="41"/>
        <v>0</v>
      </c>
      <c r="L35" s="7">
        <f t="shared" si="41"/>
        <v>0.37309569528281017</v>
      </c>
      <c r="M35" s="7"/>
      <c r="N35" s="7">
        <f t="shared" si="41"/>
        <v>0</v>
      </c>
      <c r="O35" s="7">
        <f t="shared" si="41"/>
        <v>5.0168270558933248</v>
      </c>
      <c r="P35" s="7">
        <f t="shared" si="41"/>
        <v>0</v>
      </c>
      <c r="Q35" s="7">
        <f t="shared" si="41"/>
        <v>0</v>
      </c>
      <c r="R35" s="7"/>
      <c r="S35" s="7">
        <f t="shared" si="41"/>
        <v>2.0342526243663173</v>
      </c>
      <c r="T35" s="7">
        <f t="shared" si="41"/>
        <v>0</v>
      </c>
      <c r="U35" s="7">
        <f t="shared" si="41"/>
        <v>2.86952641999072E-3</v>
      </c>
      <c r="V35" s="7">
        <f t="shared" si="41"/>
        <v>1.5212520280141195</v>
      </c>
      <c r="W35" s="7"/>
      <c r="X35" s="7">
        <f t="shared" si="41"/>
        <v>1.3018035246686654</v>
      </c>
      <c r="Y35" s="7">
        <f t="shared" si="41"/>
        <v>4.4403088950833558</v>
      </c>
    </row>
    <row r="36" spans="2:26" x14ac:dyDescent="0.3">
      <c r="B36" s="1" t="s">
        <v>29</v>
      </c>
      <c r="C36" s="41">
        <v>195</v>
      </c>
      <c r="D36" s="41">
        <v>98</v>
      </c>
      <c r="E36" s="41">
        <v>48</v>
      </c>
      <c r="F36" s="41"/>
      <c r="G36" s="41">
        <v>167</v>
      </c>
      <c r="H36" s="41"/>
      <c r="I36" s="41">
        <v>15</v>
      </c>
      <c r="J36" s="41">
        <v>113</v>
      </c>
      <c r="K36" s="41">
        <v>219</v>
      </c>
      <c r="L36" s="41">
        <v>136</v>
      </c>
      <c r="M36" s="41"/>
      <c r="N36" s="41">
        <v>103</v>
      </c>
      <c r="O36" s="41">
        <v>71</v>
      </c>
      <c r="P36" s="41">
        <v>8</v>
      </c>
      <c r="Q36" s="41">
        <v>103</v>
      </c>
      <c r="R36" s="41"/>
      <c r="S36" s="41">
        <v>66</v>
      </c>
      <c r="T36" s="41">
        <v>28</v>
      </c>
      <c r="U36" s="41">
        <v>80</v>
      </c>
      <c r="V36" s="41">
        <f>SUM(C36:U36)+W36</f>
        <v>1450</v>
      </c>
      <c r="W36" s="41"/>
      <c r="X36" s="41">
        <f>V36-Y36</f>
        <v>1450</v>
      </c>
      <c r="Y36" s="41">
        <f>F36+H36</f>
        <v>0</v>
      </c>
    </row>
    <row r="37" spans="2:26" x14ac:dyDescent="0.3">
      <c r="B37" s="1" t="s">
        <v>30</v>
      </c>
      <c r="C37" s="41">
        <v>437</v>
      </c>
      <c r="D37" s="41">
        <v>214</v>
      </c>
      <c r="E37" s="41">
        <v>45</v>
      </c>
      <c r="F37" s="41">
        <v>115</v>
      </c>
      <c r="G37" s="41">
        <v>297</v>
      </c>
      <c r="H37" s="41">
        <v>55</v>
      </c>
      <c r="I37" s="41">
        <v>50</v>
      </c>
      <c r="J37" s="41">
        <v>137</v>
      </c>
      <c r="K37" s="41">
        <v>243</v>
      </c>
      <c r="L37" s="41">
        <v>598</v>
      </c>
      <c r="M37" s="41"/>
      <c r="N37" s="41">
        <v>88</v>
      </c>
      <c r="O37" s="41">
        <v>222</v>
      </c>
      <c r="P37" s="41">
        <v>30</v>
      </c>
      <c r="Q37" s="41">
        <v>526</v>
      </c>
      <c r="R37" s="41"/>
      <c r="S37" s="41">
        <v>48</v>
      </c>
      <c r="T37" s="41">
        <v>49</v>
      </c>
      <c r="U37" s="41">
        <v>148</v>
      </c>
      <c r="V37" s="41">
        <f t="shared" ref="V37:V38" si="42">SUM(C37:U37)+W37</f>
        <v>3309</v>
      </c>
      <c r="W37" s="41">
        <v>7</v>
      </c>
      <c r="X37" s="41">
        <f>V37-Y37</f>
        <v>3139</v>
      </c>
      <c r="Y37" s="41">
        <f>F37+H37</f>
        <v>170</v>
      </c>
    </row>
    <row r="38" spans="2:26" x14ac:dyDescent="0.3">
      <c r="B38" s="1" t="s">
        <v>31</v>
      </c>
      <c r="C38" s="41"/>
      <c r="D38" s="41"/>
      <c r="E38" s="41"/>
      <c r="F38" s="41">
        <v>533</v>
      </c>
      <c r="G38" s="41"/>
      <c r="H38" s="41">
        <v>395</v>
      </c>
      <c r="I38" s="41"/>
      <c r="J38" s="41"/>
      <c r="K38" s="41"/>
      <c r="L38" s="41">
        <v>3</v>
      </c>
      <c r="M38" s="41"/>
      <c r="N38" s="41"/>
      <c r="O38" s="41">
        <v>1</v>
      </c>
      <c r="P38" s="41"/>
      <c r="Q38" s="41"/>
      <c r="R38" s="41"/>
      <c r="S38" s="41"/>
      <c r="T38" s="41"/>
      <c r="U38" s="41"/>
      <c r="V38" s="41">
        <f t="shared" si="42"/>
        <v>932</v>
      </c>
      <c r="W38" s="41"/>
      <c r="X38" s="41">
        <f>V38-Y38</f>
        <v>4</v>
      </c>
      <c r="Y38" s="41">
        <f>F38+H38</f>
        <v>928</v>
      </c>
    </row>
    <row r="39" spans="2:26" x14ac:dyDescent="0.3">
      <c r="B39" s="4" t="s">
        <v>32</v>
      </c>
      <c r="C39" s="42">
        <f t="shared" ref="C39:U39" si="43">SUM(C36:C38)</f>
        <v>632</v>
      </c>
      <c r="D39" s="42">
        <f t="shared" si="43"/>
        <v>312</v>
      </c>
      <c r="E39" s="42">
        <f t="shared" si="43"/>
        <v>93</v>
      </c>
      <c r="F39" s="42">
        <f t="shared" si="43"/>
        <v>648</v>
      </c>
      <c r="G39" s="42">
        <f t="shared" si="43"/>
        <v>464</v>
      </c>
      <c r="H39" s="42">
        <f t="shared" si="43"/>
        <v>450</v>
      </c>
      <c r="I39" s="42">
        <f t="shared" si="43"/>
        <v>65</v>
      </c>
      <c r="J39" s="42">
        <f t="shared" si="43"/>
        <v>250</v>
      </c>
      <c r="K39" s="42">
        <f t="shared" si="43"/>
        <v>462</v>
      </c>
      <c r="L39" s="42">
        <f t="shared" si="43"/>
        <v>737</v>
      </c>
      <c r="M39" s="42">
        <f t="shared" si="43"/>
        <v>0</v>
      </c>
      <c r="N39" s="42">
        <f t="shared" si="43"/>
        <v>191</v>
      </c>
      <c r="O39" s="42">
        <f t="shared" si="43"/>
        <v>294</v>
      </c>
      <c r="P39" s="42">
        <f t="shared" si="43"/>
        <v>38</v>
      </c>
      <c r="Q39" s="42">
        <f t="shared" si="43"/>
        <v>629</v>
      </c>
      <c r="R39" s="42">
        <f t="shared" si="43"/>
        <v>0</v>
      </c>
      <c r="S39" s="42">
        <f t="shared" si="43"/>
        <v>114</v>
      </c>
      <c r="T39" s="42">
        <f t="shared" si="43"/>
        <v>77</v>
      </c>
      <c r="U39" s="42">
        <f t="shared" si="43"/>
        <v>228</v>
      </c>
      <c r="V39" s="42">
        <f>SUM(V36:V38)</f>
        <v>5691</v>
      </c>
      <c r="W39" s="42">
        <v>7</v>
      </c>
      <c r="X39" s="42">
        <f t="shared" ref="X39" si="44">SUM(X36:X38)</f>
        <v>4593</v>
      </c>
      <c r="Y39" s="42">
        <f t="shared" ref="Y39" si="45">SUM(Y36:Y38)</f>
        <v>1098</v>
      </c>
    </row>
    <row r="40" spans="2:26" x14ac:dyDescent="0.3">
      <c r="B40" s="1" t="str">
        <f>CONCATENATE("Δ" &amp; $B$29 &amp; "/" &amp; $B$29-1)</f>
        <v>Δ2016/2015</v>
      </c>
      <c r="C40" s="7">
        <f>(C39/C25-1)*100</f>
        <v>0.47694753577105509</v>
      </c>
      <c r="D40" s="7">
        <f t="shared" ref="D40:G40" si="46">(D39/D25-1)*100</f>
        <v>0</v>
      </c>
      <c r="E40" s="7">
        <f t="shared" si="46"/>
        <v>0</v>
      </c>
      <c r="F40" s="7">
        <f t="shared" si="46"/>
        <v>1.2499999999999956</v>
      </c>
      <c r="G40" s="7">
        <f t="shared" si="46"/>
        <v>4.5045045045045029</v>
      </c>
      <c r="H40" s="7">
        <f t="shared" ref="H40" si="47">(H39/H25-1)*100</f>
        <v>4.6511627906976827</v>
      </c>
      <c r="I40" s="7">
        <f t="shared" ref="I40" si="48">(I39/I25-1)*100</f>
        <v>0</v>
      </c>
      <c r="J40" s="7">
        <f t="shared" ref="J40:K40" si="49">(J39/J25-1)*100</f>
        <v>0.40160642570281624</v>
      </c>
      <c r="K40" s="7">
        <f t="shared" si="49"/>
        <v>0.21691973969630851</v>
      </c>
      <c r="L40" s="7">
        <f t="shared" ref="L40" si="50">(L39/L25-1)*100</f>
        <v>0</v>
      </c>
      <c r="M40" s="7"/>
      <c r="N40" s="7">
        <f t="shared" ref="N40:O40" si="51">(N39/N25-1)*100</f>
        <v>0</v>
      </c>
      <c r="O40" s="7">
        <f t="shared" si="51"/>
        <v>2.0833333333333259</v>
      </c>
      <c r="P40" s="7">
        <f t="shared" ref="P40" si="52">(P39/P25-1)*100</f>
        <v>0</v>
      </c>
      <c r="Q40" s="7">
        <f t="shared" ref="Q40" si="53">(Q39/Q25-1)*100</f>
        <v>0.31897926634769647</v>
      </c>
      <c r="R40" s="7"/>
      <c r="S40" s="7">
        <f t="shared" ref="S40" si="54">(S39/S25-1)*100</f>
        <v>0</v>
      </c>
      <c r="T40" s="7">
        <f t="shared" ref="T40" si="55">(T39/T25-1)*100</f>
        <v>0</v>
      </c>
      <c r="U40" s="7">
        <f t="shared" ref="U40" si="56">(U39/U25-1)*100</f>
        <v>0.88495575221239076</v>
      </c>
      <c r="V40" s="7">
        <f t="shared" ref="V40:W40" si="57">(V39/V25-1)*100</f>
        <v>1.1194029850746245</v>
      </c>
      <c r="W40" s="7">
        <f t="shared" si="57"/>
        <v>0</v>
      </c>
      <c r="X40" s="7">
        <f t="shared" ref="X40" si="58">(X39/X25-1)*100</f>
        <v>0.76788064940762624</v>
      </c>
      <c r="Y40" s="7">
        <f t="shared" ref="Y40" si="59">(Y39/Y25-1)*100</f>
        <v>2.6168224299065512</v>
      </c>
    </row>
    <row r="41" spans="2:26" x14ac:dyDescent="0.3">
      <c r="B41" s="1" t="s">
        <v>49</v>
      </c>
      <c r="C41" s="7">
        <v>14420</v>
      </c>
      <c r="D41" s="7">
        <v>4674</v>
      </c>
      <c r="E41" s="7">
        <v>1300</v>
      </c>
      <c r="F41" s="7">
        <v>3463</v>
      </c>
      <c r="G41" s="7">
        <v>8950</v>
      </c>
      <c r="H41" s="7">
        <v>2250</v>
      </c>
      <c r="I41" s="7">
        <v>2100</v>
      </c>
      <c r="J41" s="7">
        <v>1200</v>
      </c>
      <c r="K41" s="7">
        <v>6131</v>
      </c>
      <c r="L41" s="7">
        <v>11050</v>
      </c>
      <c r="M41" s="7"/>
      <c r="N41" s="7">
        <v>2700</v>
      </c>
      <c r="O41" s="7">
        <v>5700</v>
      </c>
      <c r="P41" s="7">
        <v>600</v>
      </c>
      <c r="Q41" s="7">
        <v>11700</v>
      </c>
      <c r="R41" s="7"/>
      <c r="S41" s="7">
        <v>3450</v>
      </c>
      <c r="T41" s="7">
        <v>1600</v>
      </c>
      <c r="U41" s="7">
        <v>4300</v>
      </c>
      <c r="V41" s="7">
        <f t="shared" ref="V41" si="60">SUM(C41:U41)+W41</f>
        <v>86488</v>
      </c>
      <c r="W41" s="7">
        <v>900</v>
      </c>
      <c r="X41" s="7">
        <v>79271.474999999991</v>
      </c>
      <c r="Y41" s="7">
        <v>5273</v>
      </c>
    </row>
    <row r="42" spans="2:26" x14ac:dyDescent="0.3">
      <c r="B42" s="1" t="str">
        <f>CONCATENATE("Δ" &amp; $B$29 &amp; "/" &amp; $B$29-1)</f>
        <v>Δ2016/2015</v>
      </c>
      <c r="C42" s="7">
        <f>(C41/C27-1)*100</f>
        <v>0</v>
      </c>
      <c r="D42" s="7">
        <f t="shared" ref="D42:Y42" si="61">(D41/D27-1)*100</f>
        <v>0</v>
      </c>
      <c r="E42" s="7">
        <f t="shared" si="61"/>
        <v>0</v>
      </c>
      <c r="F42" s="7">
        <f t="shared" si="61"/>
        <v>0</v>
      </c>
      <c r="G42" s="7">
        <f t="shared" si="61"/>
        <v>7.1856287425149601</v>
      </c>
      <c r="H42" s="7">
        <f t="shared" si="61"/>
        <v>0</v>
      </c>
      <c r="I42" s="7">
        <f t="shared" si="61"/>
        <v>0</v>
      </c>
      <c r="J42" s="7">
        <f t="shared" si="61"/>
        <v>0</v>
      </c>
      <c r="K42" s="7">
        <f t="shared" si="61"/>
        <v>0</v>
      </c>
      <c r="L42" s="7">
        <f t="shared" si="61"/>
        <v>0</v>
      </c>
      <c r="M42" s="7"/>
      <c r="N42" s="7">
        <f t="shared" si="61"/>
        <v>0</v>
      </c>
      <c r="O42" s="7">
        <f t="shared" si="61"/>
        <v>0</v>
      </c>
      <c r="P42" s="7">
        <f t="shared" si="61"/>
        <v>0</v>
      </c>
      <c r="Q42" s="7">
        <f t="shared" si="61"/>
        <v>0</v>
      </c>
      <c r="R42" s="7"/>
      <c r="S42" s="7">
        <f t="shared" si="61"/>
        <v>0</v>
      </c>
      <c r="T42" s="7">
        <f t="shared" si="61"/>
        <v>0</v>
      </c>
      <c r="U42" s="7">
        <f t="shared" si="61"/>
        <v>0</v>
      </c>
      <c r="V42" s="7">
        <f t="shared" si="61"/>
        <v>3.0361459849492789</v>
      </c>
      <c r="W42" s="7">
        <f t="shared" si="61"/>
        <v>0</v>
      </c>
      <c r="X42" s="7">
        <f t="shared" si="61"/>
        <v>0</v>
      </c>
      <c r="Y42" s="7">
        <f t="shared" si="61"/>
        <v>12.960582690659805</v>
      </c>
    </row>
    <row r="43" spans="2:26" x14ac:dyDescent="0.3">
      <c r="B43">
        <v>2017</v>
      </c>
    </row>
    <row r="44" spans="2:26" ht="77.400000000000006" x14ac:dyDescent="0.3">
      <c r="B44" s="24" t="s">
        <v>0</v>
      </c>
      <c r="C44" s="24" t="s">
        <v>1</v>
      </c>
      <c r="D44" s="24" t="s">
        <v>2</v>
      </c>
      <c r="E44" s="24" t="s">
        <v>3</v>
      </c>
      <c r="F44" s="24" t="s">
        <v>4</v>
      </c>
      <c r="G44" s="24" t="s">
        <v>5</v>
      </c>
      <c r="H44" s="24" t="s">
        <v>6</v>
      </c>
      <c r="I44" s="24" t="s">
        <v>7</v>
      </c>
      <c r="J44" s="24" t="s">
        <v>8</v>
      </c>
      <c r="K44" s="24" t="s">
        <v>9</v>
      </c>
      <c r="L44" s="24" t="s">
        <v>10</v>
      </c>
      <c r="M44" s="24" t="s">
        <v>11</v>
      </c>
      <c r="N44" s="24" t="s">
        <v>12</v>
      </c>
      <c r="O44" s="24" t="s">
        <v>13</v>
      </c>
      <c r="P44" s="24" t="s">
        <v>14</v>
      </c>
      <c r="Q44" s="24" t="s">
        <v>15</v>
      </c>
      <c r="R44" s="24" t="s">
        <v>16</v>
      </c>
      <c r="S44" s="24" t="s">
        <v>17</v>
      </c>
      <c r="T44" s="24" t="s">
        <v>18</v>
      </c>
      <c r="U44" s="24" t="s">
        <v>19</v>
      </c>
      <c r="V44" s="24" t="s">
        <v>20</v>
      </c>
      <c r="W44" s="24" t="s">
        <v>38</v>
      </c>
      <c r="X44" s="25" t="s">
        <v>27</v>
      </c>
      <c r="Y44" s="25" t="s">
        <v>28</v>
      </c>
    </row>
    <row r="45" spans="2:26" x14ac:dyDescent="0.3">
      <c r="B45" s="2" t="s">
        <v>34</v>
      </c>
      <c r="C45" s="7">
        <v>2764.0095895177315</v>
      </c>
      <c r="D45" s="7">
        <v>1447.051699059585</v>
      </c>
      <c r="E45" s="7">
        <v>529.50220425955513</v>
      </c>
      <c r="F45" s="7">
        <v>0</v>
      </c>
      <c r="G45" s="7">
        <v>1073.1714884508594</v>
      </c>
      <c r="H45" s="7">
        <v>0</v>
      </c>
      <c r="I45" s="7">
        <v>240.51070433523273</v>
      </c>
      <c r="J45" s="7">
        <v>2612.8144960363043</v>
      </c>
      <c r="K45" s="7">
        <v>4501.0884318758335</v>
      </c>
      <c r="L45" s="7">
        <v>2236.0793333041261</v>
      </c>
      <c r="M45" s="7"/>
      <c r="N45" s="7">
        <v>2285.5084469315311</v>
      </c>
      <c r="O45" s="7">
        <v>1345.968287272728</v>
      </c>
      <c r="P45" s="7">
        <v>114.94905945892347</v>
      </c>
      <c r="Q45" s="7">
        <v>992.61170872910782</v>
      </c>
      <c r="R45" s="7"/>
      <c r="S45" s="7">
        <v>708.11213708924197</v>
      </c>
      <c r="T45" s="7">
        <v>175.97007024489812</v>
      </c>
      <c r="U45" s="7">
        <v>697.36234343434307</v>
      </c>
      <c r="V45" s="7">
        <f>SUM(C45:U45)</f>
        <v>21724.71</v>
      </c>
      <c r="W45" s="7"/>
      <c r="X45" s="7">
        <f>V45-Y45</f>
        <v>21724.71</v>
      </c>
      <c r="Y45" s="7">
        <f>F45+H45</f>
        <v>0</v>
      </c>
      <c r="Z45" s="34"/>
    </row>
    <row r="46" spans="2:26" x14ac:dyDescent="0.3">
      <c r="B46" s="2" t="s">
        <v>33</v>
      </c>
      <c r="C46" s="7">
        <v>3194.4214949494967</v>
      </c>
      <c r="D46" s="7">
        <v>1858.520817032999</v>
      </c>
      <c r="E46" s="7">
        <v>431.51102020202001</v>
      </c>
      <c r="F46" s="7">
        <v>432.214</v>
      </c>
      <c r="G46" s="7">
        <v>1306.9717599999992</v>
      </c>
      <c r="H46" s="7">
        <v>220.24300000000002</v>
      </c>
      <c r="I46" s="7">
        <v>324.12110606060617</v>
      </c>
      <c r="J46" s="7">
        <v>1524.5439794976151</v>
      </c>
      <c r="K46" s="7">
        <v>3258.0390739347322</v>
      </c>
      <c r="L46" s="7">
        <v>2530.1852940781137</v>
      </c>
      <c r="M46" s="7"/>
      <c r="N46" s="7">
        <v>854.54086742420031</v>
      </c>
      <c r="O46" s="7">
        <v>1325.1759999999997</v>
      </c>
      <c r="P46" s="7">
        <v>142.30800000000002</v>
      </c>
      <c r="Q46" s="7">
        <v>1186.7873854014158</v>
      </c>
      <c r="R46" s="7"/>
      <c r="S46" s="7">
        <v>124.31174</v>
      </c>
      <c r="T46" s="7">
        <v>318.82902020202016</v>
      </c>
      <c r="U46" s="7">
        <v>661.89994121678194</v>
      </c>
      <c r="V46" s="7">
        <f>SUM(C46:U46)</f>
        <v>19694.624500000005</v>
      </c>
      <c r="W46" s="7"/>
      <c r="X46" s="7">
        <f t="shared" ref="X46:X47" si="62">V46-Y46</f>
        <v>19042.167500000007</v>
      </c>
      <c r="Y46" s="7">
        <f t="shared" ref="Y46:Y47" si="63">F46+H46</f>
        <v>652.45699999999999</v>
      </c>
      <c r="Z46" s="34"/>
    </row>
    <row r="47" spans="2:26" x14ac:dyDescent="0.3">
      <c r="B47" s="2" t="s">
        <v>35</v>
      </c>
      <c r="C47" s="7"/>
      <c r="D47" s="7"/>
      <c r="E47" s="7"/>
      <c r="F47" s="7">
        <v>1377.0049999999999</v>
      </c>
      <c r="G47" s="7"/>
      <c r="H47" s="7">
        <v>1134.8539999999998</v>
      </c>
      <c r="I47" s="7"/>
      <c r="J47" s="7"/>
      <c r="K47" s="7"/>
      <c r="L47" s="7">
        <v>39.44</v>
      </c>
      <c r="M47" s="7"/>
      <c r="N47" s="7">
        <v>23</v>
      </c>
      <c r="O47" s="7">
        <v>12.3</v>
      </c>
      <c r="P47" s="7"/>
      <c r="Q47" s="7"/>
      <c r="R47" s="7"/>
      <c r="S47" s="7"/>
      <c r="T47" s="7"/>
      <c r="U47" s="7"/>
      <c r="V47" s="7">
        <f>SUM(C47:U47)</f>
        <v>2586.5989999999997</v>
      </c>
      <c r="W47" s="7"/>
      <c r="X47" s="7">
        <f t="shared" si="62"/>
        <v>74.740000000000236</v>
      </c>
      <c r="Y47" s="7">
        <f t="shared" si="63"/>
        <v>2511.8589999999995</v>
      </c>
      <c r="Z47" s="34"/>
    </row>
    <row r="48" spans="2:26" x14ac:dyDescent="0.3">
      <c r="B48" s="4" t="s">
        <v>36</v>
      </c>
      <c r="C48" s="8">
        <f>SUM(C45:C47)</f>
        <v>5958.4310844672282</v>
      </c>
      <c r="D48" s="8">
        <f t="shared" ref="D48:U48" si="64">SUM(D45:D47)</f>
        <v>3305.572516092584</v>
      </c>
      <c r="E48" s="8">
        <f t="shared" si="64"/>
        <v>961.01322446157519</v>
      </c>
      <c r="F48" s="8">
        <f t="shared" si="64"/>
        <v>1809.2189999999998</v>
      </c>
      <c r="G48" s="8">
        <f t="shared" si="64"/>
        <v>2380.1432484508587</v>
      </c>
      <c r="H48" s="8">
        <f t="shared" si="64"/>
        <v>1355.0969999999998</v>
      </c>
      <c r="I48" s="8">
        <f t="shared" si="64"/>
        <v>564.6318103958389</v>
      </c>
      <c r="J48" s="8">
        <f t="shared" si="64"/>
        <v>4137.3584755339198</v>
      </c>
      <c r="K48" s="8">
        <f t="shared" si="64"/>
        <v>7759.1275058105657</v>
      </c>
      <c r="L48" s="8">
        <f t="shared" si="64"/>
        <v>4805.7046273822389</v>
      </c>
      <c r="M48" s="8">
        <f t="shared" si="64"/>
        <v>0</v>
      </c>
      <c r="N48" s="8">
        <f t="shared" si="64"/>
        <v>3163.0493143557314</v>
      </c>
      <c r="O48" s="8">
        <f t="shared" si="64"/>
        <v>2683.4442872727277</v>
      </c>
      <c r="P48" s="8">
        <f t="shared" si="64"/>
        <v>257.25705945892349</v>
      </c>
      <c r="Q48" s="8">
        <f t="shared" si="64"/>
        <v>2179.3990941305237</v>
      </c>
      <c r="R48" s="8">
        <f t="shared" si="64"/>
        <v>0</v>
      </c>
      <c r="S48" s="8">
        <f t="shared" si="64"/>
        <v>832.42387708924196</v>
      </c>
      <c r="T48" s="8">
        <f t="shared" si="64"/>
        <v>494.79909044691829</v>
      </c>
      <c r="U48" s="8">
        <f t="shared" si="64"/>
        <v>1359.2622846511249</v>
      </c>
      <c r="V48" s="8">
        <f>SUM(V45:V47)</f>
        <v>44005.933500000006</v>
      </c>
      <c r="W48" s="8"/>
      <c r="X48" s="8">
        <f t="shared" ref="X48" si="65">SUM(X45:X47)</f>
        <v>40841.6175</v>
      </c>
      <c r="Y48" s="8">
        <f t="shared" ref="Y48" si="66">SUM(Y45:Y47)</f>
        <v>3164.3159999999993</v>
      </c>
    </row>
    <row r="49" spans="2:26" x14ac:dyDescent="0.3">
      <c r="B49" s="1" t="str">
        <f>CONCATENATE("Δ" &amp; $B$43 &amp; "/" &amp; $B$43-1)</f>
        <v>Δ2017/2016</v>
      </c>
      <c r="C49" s="7">
        <f>(C48/C34-1)*100</f>
        <v>0</v>
      </c>
      <c r="D49" s="7">
        <f t="shared" ref="D49:Y49" si="67">(D48/D34-1)*100</f>
        <v>0.2936988980294819</v>
      </c>
      <c r="E49" s="7">
        <f t="shared" si="67"/>
        <v>0</v>
      </c>
      <c r="F49" s="7">
        <f t="shared" si="67"/>
        <v>0.45992750436438801</v>
      </c>
      <c r="G49" s="7">
        <f t="shared" si="67"/>
        <v>0.64140233281340109</v>
      </c>
      <c r="H49" s="7">
        <f t="shared" si="67"/>
        <v>6.8824700091929536E-2</v>
      </c>
      <c r="I49" s="7">
        <f t="shared" si="67"/>
        <v>0</v>
      </c>
      <c r="J49" s="7">
        <f t="shared" si="67"/>
        <v>0.83547025006729392</v>
      </c>
      <c r="K49" s="7">
        <f t="shared" si="67"/>
        <v>0.61671495576904878</v>
      </c>
      <c r="L49" s="7">
        <f t="shared" si="67"/>
        <v>1.8085946479562409E-2</v>
      </c>
      <c r="M49" s="7"/>
      <c r="N49" s="7">
        <f t="shared" si="67"/>
        <v>0</v>
      </c>
      <c r="O49" s="7">
        <f t="shared" si="67"/>
        <v>0</v>
      </c>
      <c r="P49" s="7">
        <f t="shared" si="67"/>
        <v>0</v>
      </c>
      <c r="Q49" s="7">
        <f t="shared" si="67"/>
        <v>1.2381212768843852</v>
      </c>
      <c r="R49" s="7"/>
      <c r="S49" s="7">
        <f t="shared" si="67"/>
        <v>0</v>
      </c>
      <c r="T49" s="7">
        <f t="shared" si="67"/>
        <v>0</v>
      </c>
      <c r="U49" s="7">
        <f t="shared" si="67"/>
        <v>8.3876057739518117E-3</v>
      </c>
      <c r="V49" s="7">
        <f t="shared" si="67"/>
        <v>0.3272484360150596</v>
      </c>
      <c r="W49" s="7"/>
      <c r="X49" s="7">
        <f t="shared" si="67"/>
        <v>0.32997526598026461</v>
      </c>
      <c r="Y49" s="7">
        <f t="shared" si="67"/>
        <v>0.29206671989263633</v>
      </c>
    </row>
    <row r="50" spans="2:26" x14ac:dyDescent="0.3">
      <c r="B50" s="1" t="s">
        <v>29</v>
      </c>
      <c r="C50" s="41">
        <v>195</v>
      </c>
      <c r="D50" s="41">
        <v>99</v>
      </c>
      <c r="E50" s="41">
        <v>48</v>
      </c>
      <c r="F50" s="41"/>
      <c r="G50" s="41">
        <v>171</v>
      </c>
      <c r="H50" s="41"/>
      <c r="I50" s="41">
        <v>15</v>
      </c>
      <c r="J50" s="41">
        <v>113</v>
      </c>
      <c r="K50" s="41">
        <v>233</v>
      </c>
      <c r="L50" s="41">
        <v>142</v>
      </c>
      <c r="M50" s="41"/>
      <c r="N50" s="41">
        <v>103</v>
      </c>
      <c r="O50" s="41">
        <v>71</v>
      </c>
      <c r="P50" s="41">
        <v>8</v>
      </c>
      <c r="Q50" s="41">
        <v>104</v>
      </c>
      <c r="R50" s="41"/>
      <c r="S50" s="41">
        <v>66</v>
      </c>
      <c r="T50" s="41">
        <v>28</v>
      </c>
      <c r="U50" s="41">
        <v>80</v>
      </c>
      <c r="V50" s="41">
        <f>SUM(C50:U50)+W50</f>
        <v>1476</v>
      </c>
      <c r="W50" s="41"/>
      <c r="X50" s="41">
        <f>V50-Y50</f>
        <v>1476</v>
      </c>
      <c r="Y50" s="41">
        <f>F50+H50</f>
        <v>0</v>
      </c>
    </row>
    <row r="51" spans="2:26" x14ac:dyDescent="0.3">
      <c r="B51" s="1" t="s">
        <v>30</v>
      </c>
      <c r="C51" s="41">
        <v>437</v>
      </c>
      <c r="D51" s="41">
        <v>215</v>
      </c>
      <c r="E51" s="41">
        <v>45</v>
      </c>
      <c r="F51" s="41">
        <v>115</v>
      </c>
      <c r="G51" s="41">
        <v>310</v>
      </c>
      <c r="H51" s="41">
        <v>55</v>
      </c>
      <c r="I51" s="41">
        <v>50</v>
      </c>
      <c r="J51" s="41">
        <v>139</v>
      </c>
      <c r="K51" s="41">
        <v>243</v>
      </c>
      <c r="L51" s="41">
        <v>600</v>
      </c>
      <c r="M51" s="41"/>
      <c r="N51" s="41">
        <v>88</v>
      </c>
      <c r="O51" s="41">
        <v>222</v>
      </c>
      <c r="P51" s="41">
        <v>30</v>
      </c>
      <c r="Q51" s="41">
        <v>526</v>
      </c>
      <c r="R51" s="41"/>
      <c r="S51" s="41">
        <v>48</v>
      </c>
      <c r="T51" s="41">
        <v>50</v>
      </c>
      <c r="U51" s="41">
        <v>150</v>
      </c>
      <c r="V51" s="41">
        <f>SUM(C51:U51)+W51</f>
        <v>3330</v>
      </c>
      <c r="W51" s="41">
        <v>7</v>
      </c>
      <c r="X51" s="41">
        <f>V51-Y51</f>
        <v>3160</v>
      </c>
      <c r="Y51" s="41">
        <f>F51+H51</f>
        <v>170</v>
      </c>
    </row>
    <row r="52" spans="2:26" x14ac:dyDescent="0.3">
      <c r="B52" s="1" t="s">
        <v>31</v>
      </c>
      <c r="C52" s="41"/>
      <c r="D52" s="41"/>
      <c r="E52" s="41"/>
      <c r="F52" s="41">
        <v>539</v>
      </c>
      <c r="G52" s="41"/>
      <c r="H52" s="41">
        <v>445</v>
      </c>
      <c r="I52" s="41"/>
      <c r="J52" s="41"/>
      <c r="K52" s="41"/>
      <c r="L52" s="41">
        <v>3</v>
      </c>
      <c r="M52" s="41"/>
      <c r="N52" s="41"/>
      <c r="O52" s="41">
        <v>1</v>
      </c>
      <c r="P52" s="41"/>
      <c r="Q52" s="41"/>
      <c r="R52" s="41"/>
      <c r="S52" s="41"/>
      <c r="T52" s="41"/>
      <c r="U52" s="41"/>
      <c r="V52" s="41">
        <f t="shared" ref="V52" si="68">SUM(C52:U52)+W52</f>
        <v>988</v>
      </c>
      <c r="W52" s="41"/>
      <c r="X52" s="41">
        <f>V52-Y52</f>
        <v>4</v>
      </c>
      <c r="Y52" s="41">
        <f>F52+H52</f>
        <v>984</v>
      </c>
    </row>
    <row r="53" spans="2:26" x14ac:dyDescent="0.3">
      <c r="B53" s="4" t="s">
        <v>32</v>
      </c>
      <c r="C53" s="42">
        <f t="shared" ref="C53:U53" si="69">SUM(C50:C52)</f>
        <v>632</v>
      </c>
      <c r="D53" s="42">
        <f t="shared" si="69"/>
        <v>314</v>
      </c>
      <c r="E53" s="42">
        <f t="shared" si="69"/>
        <v>93</v>
      </c>
      <c r="F53" s="42">
        <f>SUM(F50:F52)</f>
        <v>654</v>
      </c>
      <c r="G53" s="42">
        <f t="shared" si="69"/>
        <v>481</v>
      </c>
      <c r="H53" s="42">
        <f t="shared" si="69"/>
        <v>500</v>
      </c>
      <c r="I53" s="42">
        <f t="shared" si="69"/>
        <v>65</v>
      </c>
      <c r="J53" s="42">
        <f t="shared" si="69"/>
        <v>252</v>
      </c>
      <c r="K53" s="42">
        <f t="shared" si="69"/>
        <v>476</v>
      </c>
      <c r="L53" s="42">
        <f t="shared" si="69"/>
        <v>745</v>
      </c>
      <c r="M53" s="42">
        <f t="shared" si="69"/>
        <v>0</v>
      </c>
      <c r="N53" s="42">
        <f t="shared" si="69"/>
        <v>191</v>
      </c>
      <c r="O53" s="42">
        <f t="shared" si="69"/>
        <v>294</v>
      </c>
      <c r="P53" s="42">
        <f t="shared" si="69"/>
        <v>38</v>
      </c>
      <c r="Q53" s="42">
        <f t="shared" si="69"/>
        <v>630</v>
      </c>
      <c r="R53" s="42">
        <f t="shared" si="69"/>
        <v>0</v>
      </c>
      <c r="S53" s="42">
        <f t="shared" si="69"/>
        <v>114</v>
      </c>
      <c r="T53" s="42">
        <f t="shared" si="69"/>
        <v>78</v>
      </c>
      <c r="U53" s="42">
        <f t="shared" si="69"/>
        <v>230</v>
      </c>
      <c r="V53" s="42">
        <f>SUM(V50:V52)</f>
        <v>5794</v>
      </c>
      <c r="W53" s="42">
        <v>7</v>
      </c>
      <c r="X53" s="42">
        <f t="shared" ref="X53" si="70">SUM(X50:X52)</f>
        <v>4640</v>
      </c>
      <c r="Y53" s="42">
        <f t="shared" ref="Y53" si="71">SUM(Y50:Y52)</f>
        <v>1154</v>
      </c>
    </row>
    <row r="54" spans="2:26" x14ac:dyDescent="0.3">
      <c r="B54" s="1" t="str">
        <f>CONCATENATE("Δ" &amp; $B$43 &amp; "/" &amp; $B$43-1)</f>
        <v>Δ2017/2016</v>
      </c>
      <c r="C54" s="7">
        <f>(C53/C39-1)*100</f>
        <v>0</v>
      </c>
      <c r="D54" s="7">
        <f t="shared" ref="D54:N54" si="72">(D53/D39-1)*100</f>
        <v>0.64102564102563875</v>
      </c>
      <c r="E54" s="7">
        <f t="shared" si="72"/>
        <v>0</v>
      </c>
      <c r="F54" s="7">
        <f t="shared" si="72"/>
        <v>0.92592592592593004</v>
      </c>
      <c r="G54" s="7">
        <f t="shared" si="72"/>
        <v>3.6637931034482651</v>
      </c>
      <c r="H54" s="7">
        <f t="shared" si="72"/>
        <v>11.111111111111116</v>
      </c>
      <c r="I54" s="7">
        <f t="shared" si="72"/>
        <v>0</v>
      </c>
      <c r="J54" s="7">
        <f t="shared" si="72"/>
        <v>0.80000000000000071</v>
      </c>
      <c r="K54" s="7">
        <f t="shared" si="72"/>
        <v>3.0303030303030276</v>
      </c>
      <c r="L54" s="7">
        <f t="shared" si="72"/>
        <v>1.0854816824966029</v>
      </c>
      <c r="M54" s="7"/>
      <c r="N54" s="7">
        <f t="shared" si="72"/>
        <v>0</v>
      </c>
      <c r="O54" s="7">
        <f t="shared" ref="O54" si="73">(O53/O39-1)*100</f>
        <v>0</v>
      </c>
      <c r="P54" s="7">
        <f t="shared" ref="P54" si="74">(P53/P39-1)*100</f>
        <v>0</v>
      </c>
      <c r="Q54" s="7">
        <f t="shared" ref="Q54" si="75">(Q53/Q39-1)*100</f>
        <v>0.15898251192367763</v>
      </c>
      <c r="R54" s="7"/>
      <c r="S54" s="7">
        <f t="shared" ref="S54" si="76">(S53/S39-1)*100</f>
        <v>0</v>
      </c>
      <c r="T54" s="7">
        <f t="shared" ref="T54" si="77">(T53/T39-1)*100</f>
        <v>1.298701298701288</v>
      </c>
      <c r="U54" s="7">
        <f t="shared" ref="U54" si="78">(U53/U39-1)*100</f>
        <v>0.87719298245614308</v>
      </c>
      <c r="V54" s="7">
        <f t="shared" ref="V54" si="79">(V53/V39-1)*100</f>
        <v>1.8098752416095598</v>
      </c>
      <c r="W54" s="7">
        <v>0</v>
      </c>
      <c r="X54" s="7">
        <v>0</v>
      </c>
      <c r="Y54" s="7">
        <v>0</v>
      </c>
    </row>
    <row r="55" spans="2:26" x14ac:dyDescent="0.3">
      <c r="B55" s="1" t="s">
        <v>49</v>
      </c>
      <c r="C55" s="41">
        <v>14420</v>
      </c>
      <c r="D55" s="41">
        <v>4674</v>
      </c>
      <c r="E55" s="41">
        <v>1300</v>
      </c>
      <c r="F55" s="41">
        <v>3463</v>
      </c>
      <c r="G55" s="41">
        <v>8950</v>
      </c>
      <c r="H55" s="41">
        <v>2810</v>
      </c>
      <c r="I55" s="41">
        <v>2100</v>
      </c>
      <c r="J55" s="41">
        <v>1200</v>
      </c>
      <c r="K55" s="41">
        <v>6131</v>
      </c>
      <c r="L55" s="41">
        <v>11050</v>
      </c>
      <c r="M55" s="41"/>
      <c r="N55" s="41">
        <v>2700</v>
      </c>
      <c r="O55" s="41">
        <v>5700</v>
      </c>
      <c r="P55" s="41">
        <v>600</v>
      </c>
      <c r="Q55" s="41">
        <v>11700</v>
      </c>
      <c r="R55" s="41"/>
      <c r="S55" s="41">
        <v>3450</v>
      </c>
      <c r="T55" s="41">
        <v>1600</v>
      </c>
      <c r="U55" s="41">
        <v>4300</v>
      </c>
      <c r="V55" s="41">
        <f t="shared" ref="V55" si="80">SUM(C55:U55)+W55</f>
        <v>87048</v>
      </c>
      <c r="W55" s="41">
        <v>900</v>
      </c>
      <c r="X55" s="41">
        <f>V55-Y55</f>
        <v>80775</v>
      </c>
      <c r="Y55" s="41">
        <f>F55+H55</f>
        <v>6273</v>
      </c>
    </row>
    <row r="56" spans="2:26" x14ac:dyDescent="0.3">
      <c r="B56" s="1" t="str">
        <f>CONCATENATE("Δ" &amp; $B$43 &amp; "/" &amp; $B$43-1)</f>
        <v>Δ2017/2016</v>
      </c>
      <c r="C56" s="7">
        <f>(C55/C41-1)*100</f>
        <v>0</v>
      </c>
      <c r="D56" s="7">
        <f t="shared" ref="D56:Y56" si="81">(D55/D41-1)*100</f>
        <v>0</v>
      </c>
      <c r="E56" s="7">
        <f t="shared" si="81"/>
        <v>0</v>
      </c>
      <c r="F56" s="7">
        <f t="shared" si="81"/>
        <v>0</v>
      </c>
      <c r="G56" s="7">
        <f t="shared" si="81"/>
        <v>0</v>
      </c>
      <c r="H56" s="7">
        <f t="shared" si="81"/>
        <v>24.888888888888893</v>
      </c>
      <c r="I56" s="7">
        <f t="shared" si="81"/>
        <v>0</v>
      </c>
      <c r="J56" s="7">
        <f t="shared" si="81"/>
        <v>0</v>
      </c>
      <c r="K56" s="7">
        <f t="shared" si="81"/>
        <v>0</v>
      </c>
      <c r="L56" s="7">
        <f t="shared" si="81"/>
        <v>0</v>
      </c>
      <c r="M56" s="7"/>
      <c r="N56" s="7">
        <f t="shared" si="81"/>
        <v>0</v>
      </c>
      <c r="O56" s="7">
        <f t="shared" si="81"/>
        <v>0</v>
      </c>
      <c r="P56" s="7">
        <f t="shared" si="81"/>
        <v>0</v>
      </c>
      <c r="Q56" s="7">
        <f t="shared" si="81"/>
        <v>0</v>
      </c>
      <c r="R56" s="7"/>
      <c r="S56" s="7">
        <f t="shared" si="81"/>
        <v>0</v>
      </c>
      <c r="T56" s="7">
        <f t="shared" si="81"/>
        <v>0</v>
      </c>
      <c r="U56" s="7">
        <f t="shared" si="81"/>
        <v>0</v>
      </c>
      <c r="V56" s="7">
        <f t="shared" si="81"/>
        <v>0.64748866894830392</v>
      </c>
      <c r="W56" s="7">
        <f t="shared" si="81"/>
        <v>0</v>
      </c>
      <c r="X56" s="7">
        <f t="shared" si="81"/>
        <v>1.8966784710389373</v>
      </c>
      <c r="Y56" s="7">
        <f t="shared" si="81"/>
        <v>18.964536317087056</v>
      </c>
    </row>
    <row r="57" spans="2:26" x14ac:dyDescent="0.3">
      <c r="B57" s="40">
        <v>2018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2:26" ht="77.400000000000006" x14ac:dyDescent="0.3">
      <c r="B58" s="24" t="s">
        <v>0</v>
      </c>
      <c r="C58" s="24" t="s">
        <v>1</v>
      </c>
      <c r="D58" s="24" t="s">
        <v>2</v>
      </c>
      <c r="E58" s="24" t="s">
        <v>3</v>
      </c>
      <c r="F58" s="24" t="s">
        <v>4</v>
      </c>
      <c r="G58" s="24" t="s">
        <v>5</v>
      </c>
      <c r="H58" s="24" t="s">
        <v>6</v>
      </c>
      <c r="I58" s="24" t="s">
        <v>7</v>
      </c>
      <c r="J58" s="24" t="s">
        <v>8</v>
      </c>
      <c r="K58" s="24" t="s">
        <v>9</v>
      </c>
      <c r="L58" s="24" t="s">
        <v>10</v>
      </c>
      <c r="M58" s="24" t="s">
        <v>11</v>
      </c>
      <c r="N58" s="24" t="s">
        <v>12</v>
      </c>
      <c r="O58" s="24" t="s">
        <v>13</v>
      </c>
      <c r="P58" s="24" t="s">
        <v>14</v>
      </c>
      <c r="Q58" s="24" t="s">
        <v>15</v>
      </c>
      <c r="R58" s="24" t="s">
        <v>16</v>
      </c>
      <c r="S58" s="24" t="s">
        <v>17</v>
      </c>
      <c r="T58" s="24" t="s">
        <v>18</v>
      </c>
      <c r="U58" s="24" t="s">
        <v>19</v>
      </c>
      <c r="V58" s="24" t="s">
        <v>20</v>
      </c>
      <c r="W58" s="24" t="s">
        <v>38</v>
      </c>
      <c r="X58" s="25" t="s">
        <v>27</v>
      </c>
      <c r="Y58" s="25" t="s">
        <v>28</v>
      </c>
    </row>
    <row r="59" spans="2:26" x14ac:dyDescent="0.3">
      <c r="B59" s="2" t="s">
        <v>34</v>
      </c>
      <c r="C59" s="38">
        <v>2764.0095895177315</v>
      </c>
      <c r="D59" s="38">
        <v>1447.051699059585</v>
      </c>
      <c r="E59" s="38">
        <v>529.50220425955513</v>
      </c>
      <c r="F59" s="38">
        <f t="shared" ref="F59:H59" si="82">F45</f>
        <v>0</v>
      </c>
      <c r="G59" s="38">
        <v>1073.1714884508594</v>
      </c>
      <c r="H59" s="38">
        <f t="shared" si="82"/>
        <v>0</v>
      </c>
      <c r="I59" s="38">
        <v>240.51070433523273</v>
      </c>
      <c r="J59" s="38">
        <v>2612.8144960363043</v>
      </c>
      <c r="K59" s="38">
        <v>4501.8484318758337</v>
      </c>
      <c r="L59" s="38">
        <v>2237.0793333041261</v>
      </c>
      <c r="M59" s="38"/>
      <c r="N59" s="38">
        <v>2285.5084469315311</v>
      </c>
      <c r="O59" s="38">
        <v>1345.968287272728</v>
      </c>
      <c r="P59" s="38">
        <v>114.94905945892347</v>
      </c>
      <c r="Q59" s="38">
        <v>992.61170872910782</v>
      </c>
      <c r="R59" s="38"/>
      <c r="S59" s="38">
        <v>708.11213708924197</v>
      </c>
      <c r="T59" s="38">
        <v>175.97007024489812</v>
      </c>
      <c r="U59" s="38">
        <v>697.36234343434307</v>
      </c>
      <c r="V59" s="7">
        <f>SUM(C59:U59)</f>
        <v>21726.47</v>
      </c>
      <c r="W59" s="7"/>
      <c r="X59" s="7">
        <f>V59-Y59</f>
        <v>21726.47</v>
      </c>
      <c r="Y59" s="7">
        <f>F59+H59</f>
        <v>0</v>
      </c>
      <c r="Z59" s="34"/>
    </row>
    <row r="60" spans="2:26" x14ac:dyDescent="0.3">
      <c r="B60" s="2" t="s">
        <v>33</v>
      </c>
      <c r="C60" s="38">
        <v>3209.6874949494963</v>
      </c>
      <c r="D60" s="38">
        <v>1858.520817032999</v>
      </c>
      <c r="E60" s="38">
        <v>431.51102020202001</v>
      </c>
      <c r="F60" s="38">
        <v>432.214</v>
      </c>
      <c r="G60" s="38">
        <v>1333.5157599999995</v>
      </c>
      <c r="H60" s="38">
        <v>239.14500000000004</v>
      </c>
      <c r="I60" s="38">
        <v>324.12110606060617</v>
      </c>
      <c r="J60" s="38">
        <v>1524.5439794976151</v>
      </c>
      <c r="K60" s="38">
        <v>3287.7540739347319</v>
      </c>
      <c r="L60" s="38">
        <v>2534.1632940781151</v>
      </c>
      <c r="M60" s="38"/>
      <c r="N60" s="38">
        <v>854.54086742420031</v>
      </c>
      <c r="O60" s="38">
        <v>1325.1759999999997</v>
      </c>
      <c r="P60" s="38">
        <v>142.30800000000002</v>
      </c>
      <c r="Q60" s="38">
        <v>1186.7873854014158</v>
      </c>
      <c r="R60" s="38"/>
      <c r="S60" s="38">
        <v>124.31174</v>
      </c>
      <c r="T60" s="38">
        <v>318.82902020202016</v>
      </c>
      <c r="U60" s="38">
        <v>661.89994121678194</v>
      </c>
      <c r="V60" s="7">
        <f t="shared" ref="V60:V61" si="83">SUM(C60:U60)</f>
        <v>19789.029500000004</v>
      </c>
      <c r="W60" s="7"/>
      <c r="X60" s="7">
        <f t="shared" ref="X60:X61" si="84">V60-Y60</f>
        <v>19117.670500000004</v>
      </c>
      <c r="Y60" s="7">
        <f t="shared" ref="Y60:Y61" si="85">F60+H60</f>
        <v>671.35900000000004</v>
      </c>
      <c r="Z60" s="34"/>
    </row>
    <row r="61" spans="2:26" x14ac:dyDescent="0.3">
      <c r="B61" s="2" t="s">
        <v>35</v>
      </c>
      <c r="C61" s="38"/>
      <c r="D61" s="37"/>
      <c r="E61" s="37"/>
      <c r="F61" s="37">
        <v>1421.7279999999998</v>
      </c>
      <c r="G61" s="37"/>
      <c r="H61" s="37">
        <v>1242.6909999999998</v>
      </c>
      <c r="I61" s="37"/>
      <c r="J61" s="37"/>
      <c r="K61" s="37"/>
      <c r="L61" s="37">
        <v>39.44</v>
      </c>
      <c r="M61" s="37"/>
      <c r="N61" s="37">
        <v>23</v>
      </c>
      <c r="O61" s="37">
        <v>12.3</v>
      </c>
      <c r="P61" s="37"/>
      <c r="Q61" s="37"/>
      <c r="R61" s="37"/>
      <c r="S61" s="37"/>
      <c r="T61" s="37"/>
      <c r="U61" s="37"/>
      <c r="V61" s="7">
        <f t="shared" si="83"/>
        <v>2739.1590000000001</v>
      </c>
      <c r="W61" s="7"/>
      <c r="X61" s="7">
        <f t="shared" si="84"/>
        <v>74.740000000000236</v>
      </c>
      <c r="Y61" s="7">
        <f t="shared" si="85"/>
        <v>2664.4189999999999</v>
      </c>
      <c r="Z61" s="34"/>
    </row>
    <row r="62" spans="2:26" x14ac:dyDescent="0.3">
      <c r="B62" s="4" t="s">
        <v>36</v>
      </c>
      <c r="C62" s="8">
        <f>SUM(C59:C61)</f>
        <v>5973.6970844672278</v>
      </c>
      <c r="D62" s="8">
        <f t="shared" ref="D62:V62" si="86">SUM(D59:D61)</f>
        <v>3305.572516092584</v>
      </c>
      <c r="E62" s="8">
        <f t="shared" si="86"/>
        <v>961.01322446157519</v>
      </c>
      <c r="F62" s="8">
        <f t="shared" si="86"/>
        <v>1853.9419999999998</v>
      </c>
      <c r="G62" s="8">
        <f t="shared" si="86"/>
        <v>2406.687248450859</v>
      </c>
      <c r="H62" s="8">
        <f t="shared" si="86"/>
        <v>1481.8359999999998</v>
      </c>
      <c r="I62" s="8">
        <f t="shared" si="86"/>
        <v>564.6318103958389</v>
      </c>
      <c r="J62" s="8">
        <f t="shared" si="86"/>
        <v>4137.3584755339198</v>
      </c>
      <c r="K62" s="8">
        <f t="shared" si="86"/>
        <v>7789.6025058105661</v>
      </c>
      <c r="L62" s="8">
        <f t="shared" si="86"/>
        <v>4810.6826273822408</v>
      </c>
      <c r="M62" s="8">
        <f t="shared" si="86"/>
        <v>0</v>
      </c>
      <c r="N62" s="8">
        <f t="shared" si="86"/>
        <v>3163.0493143557314</v>
      </c>
      <c r="O62" s="8">
        <f t="shared" si="86"/>
        <v>2683.4442872727277</v>
      </c>
      <c r="P62" s="8">
        <f t="shared" si="86"/>
        <v>257.25705945892349</v>
      </c>
      <c r="Q62" s="8">
        <f t="shared" si="86"/>
        <v>2179.3990941305237</v>
      </c>
      <c r="R62" s="8">
        <f t="shared" si="86"/>
        <v>0</v>
      </c>
      <c r="S62" s="8">
        <f t="shared" si="86"/>
        <v>832.42387708924196</v>
      </c>
      <c r="T62" s="8">
        <f t="shared" si="86"/>
        <v>494.79909044691829</v>
      </c>
      <c r="U62" s="8">
        <f t="shared" si="86"/>
        <v>1359.2622846511249</v>
      </c>
      <c r="V62" s="8">
        <f t="shared" si="86"/>
        <v>44254.658500000005</v>
      </c>
      <c r="W62" s="8"/>
      <c r="X62" s="8">
        <f t="shared" ref="X62" si="87">SUM(X59:X61)</f>
        <v>40918.880500000007</v>
      </c>
      <c r="Y62" s="8">
        <f t="shared" ref="Y62" si="88">SUM(Y59:Y61)</f>
        <v>3335.7779999999998</v>
      </c>
    </row>
    <row r="63" spans="2:26" x14ac:dyDescent="0.3">
      <c r="B63" s="1" t="str">
        <f>CONCATENATE("Δ" &amp; $B$57 &amp; "/" &amp; $B$57-1)</f>
        <v>Δ2018/2017</v>
      </c>
      <c r="C63" s="7">
        <v>0.26660369152702312</v>
      </c>
      <c r="D63" s="7">
        <v>0.53064570328800187</v>
      </c>
      <c r="E63" s="7">
        <v>0</v>
      </c>
      <c r="F63" s="7">
        <v>2.4440297601610705</v>
      </c>
      <c r="G63" s="7">
        <v>1.0902331967244772</v>
      </c>
      <c r="H63" s="7">
        <v>8.5343184370815237</v>
      </c>
      <c r="I63" s="7">
        <v>0</v>
      </c>
      <c r="J63" s="7">
        <v>0</v>
      </c>
      <c r="K63" s="7">
        <v>0.38787010141192457</v>
      </c>
      <c r="L63" s="7">
        <v>0.10523657199379421</v>
      </c>
      <c r="M63" s="7"/>
      <c r="N63" s="7">
        <v>0</v>
      </c>
      <c r="O63" s="7">
        <v>0</v>
      </c>
      <c r="P63" s="7">
        <v>0</v>
      </c>
      <c r="Q63" s="7">
        <v>0</v>
      </c>
      <c r="R63" s="7"/>
      <c r="S63" s="7">
        <v>0</v>
      </c>
      <c r="T63" s="7">
        <v>0</v>
      </c>
      <c r="U63" s="7">
        <v>0</v>
      </c>
      <c r="V63" s="7">
        <v>0.33529350985312956</v>
      </c>
      <c r="W63" s="7"/>
      <c r="X63" s="7">
        <v>0.33864287460050324</v>
      </c>
      <c r="Y63" s="7">
        <v>0.29215033425298298</v>
      </c>
    </row>
    <row r="64" spans="2:26" x14ac:dyDescent="0.3">
      <c r="B64" s="1" t="s">
        <v>29</v>
      </c>
      <c r="C64" s="41">
        <v>197</v>
      </c>
      <c r="D64" s="41">
        <v>99</v>
      </c>
      <c r="E64" s="41">
        <v>49</v>
      </c>
      <c r="F64" s="41"/>
      <c r="G64" s="41">
        <v>171</v>
      </c>
      <c r="H64" s="41"/>
      <c r="I64" s="41">
        <v>15</v>
      </c>
      <c r="J64" s="41">
        <v>114</v>
      </c>
      <c r="K64" s="41">
        <v>242</v>
      </c>
      <c r="L64" s="41">
        <v>150</v>
      </c>
      <c r="M64" s="41">
        <v>0</v>
      </c>
      <c r="N64" s="41">
        <v>104</v>
      </c>
      <c r="O64" s="41">
        <v>71</v>
      </c>
      <c r="P64" s="41">
        <v>8</v>
      </c>
      <c r="Q64" s="41">
        <v>104</v>
      </c>
      <c r="R64" s="41"/>
      <c r="S64" s="41">
        <v>66</v>
      </c>
      <c r="T64" s="41">
        <v>28</v>
      </c>
      <c r="U64" s="41">
        <v>80</v>
      </c>
      <c r="V64" s="41">
        <f>SUM(C64:U64)+W64</f>
        <v>1498</v>
      </c>
      <c r="W64" s="41"/>
      <c r="X64" s="41">
        <f>V64-Y64</f>
        <v>1498</v>
      </c>
      <c r="Y64" s="41">
        <f>F64+H64</f>
        <v>0</v>
      </c>
    </row>
    <row r="65" spans="2:26" x14ac:dyDescent="0.3">
      <c r="B65" s="1" t="s">
        <v>30</v>
      </c>
      <c r="C65" s="41">
        <v>448</v>
      </c>
      <c r="D65" s="41">
        <v>217</v>
      </c>
      <c r="E65" s="41">
        <v>45</v>
      </c>
      <c r="F65" s="41">
        <v>116</v>
      </c>
      <c r="G65" s="41">
        <v>310</v>
      </c>
      <c r="H65" s="41">
        <v>69</v>
      </c>
      <c r="I65" s="41">
        <v>50</v>
      </c>
      <c r="J65" s="41">
        <v>139</v>
      </c>
      <c r="K65" s="41">
        <v>248</v>
      </c>
      <c r="L65" s="41">
        <v>613</v>
      </c>
      <c r="M65" s="41">
        <v>0</v>
      </c>
      <c r="N65" s="41">
        <v>88</v>
      </c>
      <c r="O65" s="41">
        <v>222</v>
      </c>
      <c r="P65" s="41">
        <v>30</v>
      </c>
      <c r="Q65" s="41">
        <v>526</v>
      </c>
      <c r="R65" s="41"/>
      <c r="S65" s="41">
        <v>48</v>
      </c>
      <c r="T65" s="41">
        <v>50</v>
      </c>
      <c r="U65" s="41">
        <v>151</v>
      </c>
      <c r="V65" s="41">
        <f>SUM(C65:U65)+W65</f>
        <v>3377</v>
      </c>
      <c r="W65" s="41">
        <v>7</v>
      </c>
      <c r="X65" s="41">
        <f>V65-Y65</f>
        <v>3192</v>
      </c>
      <c r="Y65" s="41">
        <f>F65+H65</f>
        <v>185</v>
      </c>
    </row>
    <row r="66" spans="2:26" x14ac:dyDescent="0.3">
      <c r="B66" s="1" t="s">
        <v>31</v>
      </c>
      <c r="C66" s="41"/>
      <c r="D66" s="41"/>
      <c r="E66" s="41"/>
      <c r="F66" s="41">
        <v>539</v>
      </c>
      <c r="G66" s="41"/>
      <c r="H66" s="41">
        <v>500</v>
      </c>
      <c r="I66" s="41"/>
      <c r="J66" s="41"/>
      <c r="K66" s="41"/>
      <c r="L66" s="41">
        <v>3</v>
      </c>
      <c r="M66" s="41"/>
      <c r="N66" s="41"/>
      <c r="O66" s="41">
        <v>1</v>
      </c>
      <c r="P66" s="41"/>
      <c r="Q66" s="41"/>
      <c r="R66" s="41"/>
      <c r="S66" s="41"/>
      <c r="T66" s="41"/>
      <c r="U66" s="41"/>
      <c r="V66" s="41">
        <f t="shared" ref="V66" si="89">SUM(C66:U66)+W66</f>
        <v>1043</v>
      </c>
      <c r="W66" s="41"/>
      <c r="X66" s="41">
        <f>V66-Y66</f>
        <v>4</v>
      </c>
      <c r="Y66" s="41">
        <f>F66+H66</f>
        <v>1039</v>
      </c>
      <c r="Z66" s="33"/>
    </row>
    <row r="67" spans="2:26" x14ac:dyDescent="0.3">
      <c r="B67" s="4" t="s">
        <v>32</v>
      </c>
      <c r="C67" s="42">
        <f>SUM(C64:C66)</f>
        <v>645</v>
      </c>
      <c r="D67" s="42">
        <f t="shared" ref="D67:U67" si="90">SUM(D64:D66)</f>
        <v>316</v>
      </c>
      <c r="E67" s="42">
        <f t="shared" si="90"/>
        <v>94</v>
      </c>
      <c r="F67" s="42">
        <f>SUM(F64:F66)</f>
        <v>655</v>
      </c>
      <c r="G67" s="42">
        <f t="shared" si="90"/>
        <v>481</v>
      </c>
      <c r="H67" s="42">
        <f t="shared" si="90"/>
        <v>569</v>
      </c>
      <c r="I67" s="42">
        <f t="shared" si="90"/>
        <v>65</v>
      </c>
      <c r="J67" s="42">
        <f t="shared" si="90"/>
        <v>253</v>
      </c>
      <c r="K67" s="42">
        <f t="shared" si="90"/>
        <v>490</v>
      </c>
      <c r="L67" s="42">
        <f t="shared" si="90"/>
        <v>766</v>
      </c>
      <c r="M67" s="42">
        <f t="shared" si="90"/>
        <v>0</v>
      </c>
      <c r="N67" s="42">
        <f t="shared" si="90"/>
        <v>192</v>
      </c>
      <c r="O67" s="42">
        <f t="shared" si="90"/>
        <v>294</v>
      </c>
      <c r="P67" s="42">
        <f t="shared" si="90"/>
        <v>38</v>
      </c>
      <c r="Q67" s="42">
        <f t="shared" si="90"/>
        <v>630</v>
      </c>
      <c r="R67" s="42">
        <f t="shared" si="90"/>
        <v>0</v>
      </c>
      <c r="S67" s="42">
        <f t="shared" si="90"/>
        <v>114</v>
      </c>
      <c r="T67" s="42">
        <f t="shared" si="90"/>
        <v>78</v>
      </c>
      <c r="U67" s="42">
        <f t="shared" si="90"/>
        <v>231</v>
      </c>
      <c r="V67" s="42">
        <f>SUM(V64:V66)</f>
        <v>5918</v>
      </c>
      <c r="W67" s="42">
        <f>SUM(W64:W66)</f>
        <v>7</v>
      </c>
      <c r="X67" s="42">
        <f t="shared" ref="X67" si="91">SUM(X64:X66)</f>
        <v>4694</v>
      </c>
      <c r="Y67" s="42">
        <f t="shared" ref="Y67" si="92">SUM(Y64:Y66)</f>
        <v>1224</v>
      </c>
    </row>
    <row r="68" spans="2:26" x14ac:dyDescent="0.3">
      <c r="B68" s="1" t="str">
        <f>CONCATENATE("Δ" &amp; $B$57 &amp; "/" &amp; $B$57-1)</f>
        <v>Δ2018/2017</v>
      </c>
      <c r="C68" s="7">
        <f>(C67/C53-1)*100</f>
        <v>2.0569620253164667</v>
      </c>
      <c r="D68" s="7">
        <f t="shared" ref="D68:H68" si="93">(D67/D53-1)*100</f>
        <v>0.63694267515923553</v>
      </c>
      <c r="E68" s="7">
        <f t="shared" si="93"/>
        <v>1.0752688172043001</v>
      </c>
      <c r="F68" s="7">
        <f t="shared" si="93"/>
        <v>0.15290519877675379</v>
      </c>
      <c r="G68" s="7">
        <f t="shared" si="93"/>
        <v>0</v>
      </c>
      <c r="H68" s="7">
        <f t="shared" si="93"/>
        <v>13.79999999999999</v>
      </c>
      <c r="I68" s="7">
        <f t="shared" ref="I68" si="94">(I67/I53-1)*100</f>
        <v>0</v>
      </c>
      <c r="J68" s="7">
        <f t="shared" ref="J68" si="95">(J67/J53-1)*100</f>
        <v>0.39682539682539542</v>
      </c>
      <c r="K68" s="7">
        <f t="shared" ref="K68" si="96">(K67/K53-1)*100</f>
        <v>2.9411764705882248</v>
      </c>
      <c r="L68" s="7">
        <f t="shared" ref="L68" si="97">(L67/L53-1)*100</f>
        <v>2.8187919463087185</v>
      </c>
      <c r="M68" s="7"/>
      <c r="N68" s="7">
        <f t="shared" ref="N68" si="98">(N67/N53-1)*100</f>
        <v>0.52356020942407877</v>
      </c>
      <c r="O68" s="7">
        <f t="shared" ref="O68" si="99">(O67/O53-1)*100</f>
        <v>0</v>
      </c>
      <c r="P68" s="7">
        <f t="shared" ref="P68" si="100">(P67/P53-1)*100</f>
        <v>0</v>
      </c>
      <c r="Q68" s="7">
        <f t="shared" ref="Q68" si="101">(Q67/Q53-1)*100</f>
        <v>0</v>
      </c>
      <c r="R68" s="7"/>
      <c r="S68" s="7">
        <f t="shared" ref="S68" si="102">(S67/S53-1)*100</f>
        <v>0</v>
      </c>
      <c r="T68" s="7">
        <f t="shared" ref="T68" si="103">(T67/T53-1)*100</f>
        <v>0</v>
      </c>
      <c r="U68" s="7">
        <f t="shared" ref="U68" si="104">(U67/U53-1)*100</f>
        <v>0.43478260869564966</v>
      </c>
      <c r="V68" s="7">
        <f t="shared" ref="V68:W68" si="105">(V67/V53-1)*100</f>
        <v>2.1401449775629855</v>
      </c>
      <c r="W68" s="7">
        <f t="shared" si="105"/>
        <v>0</v>
      </c>
      <c r="X68" s="7">
        <f t="shared" ref="X68" si="106">(X67/X53-1)*100</f>
        <v>1.163793103448274</v>
      </c>
      <c r="Y68" s="7">
        <f t="shared" ref="Y68" si="107">(Y67/Y53-1)*100</f>
        <v>6.0658578856152445</v>
      </c>
    </row>
    <row r="69" spans="2:26" x14ac:dyDescent="0.3">
      <c r="B69" s="1" t="s">
        <v>49</v>
      </c>
      <c r="C69" s="41">
        <v>14420</v>
      </c>
      <c r="D69" s="41">
        <v>5456</v>
      </c>
      <c r="E69" s="41">
        <v>1300</v>
      </c>
      <c r="F69" s="41">
        <v>3463</v>
      </c>
      <c r="G69" s="41">
        <v>8950</v>
      </c>
      <c r="H69" s="41">
        <v>3310</v>
      </c>
      <c r="I69" s="41">
        <v>2100</v>
      </c>
      <c r="J69" s="41">
        <v>1200</v>
      </c>
      <c r="K69" s="41">
        <v>6131</v>
      </c>
      <c r="L69" s="41">
        <v>12350</v>
      </c>
      <c r="M69" s="41"/>
      <c r="N69" s="41">
        <v>2700</v>
      </c>
      <c r="O69" s="41">
        <v>5700</v>
      </c>
      <c r="P69" s="41">
        <v>600</v>
      </c>
      <c r="Q69" s="41">
        <v>11700</v>
      </c>
      <c r="R69" s="41"/>
      <c r="S69" s="41">
        <v>3450</v>
      </c>
      <c r="T69" s="41">
        <v>1600</v>
      </c>
      <c r="U69" s="41">
        <v>4500</v>
      </c>
      <c r="V69" s="41">
        <f t="shared" ref="V69" si="108">SUM(C69:U69)+W69</f>
        <v>89830</v>
      </c>
      <c r="W69" s="41">
        <v>900</v>
      </c>
      <c r="X69" s="41">
        <f>V69-Y69</f>
        <v>83057</v>
      </c>
      <c r="Y69" s="41">
        <f>F69+H69</f>
        <v>6773</v>
      </c>
    </row>
    <row r="70" spans="2:26" x14ac:dyDescent="0.3">
      <c r="B70" s="1" t="str">
        <f>CONCATENATE("Δ" &amp; $B$57 &amp; "/" &amp; $B$57-1)</f>
        <v>Δ2018/2017</v>
      </c>
      <c r="C70" s="7">
        <f>(C69/C55-1)*100</f>
        <v>0</v>
      </c>
      <c r="D70" s="7">
        <f t="shared" ref="D70:Y70" si="109">(D69/D55-1)*100</f>
        <v>16.730851519041501</v>
      </c>
      <c r="E70" s="7">
        <f t="shared" si="109"/>
        <v>0</v>
      </c>
      <c r="F70" s="7">
        <f t="shared" si="109"/>
        <v>0</v>
      </c>
      <c r="G70" s="7">
        <f t="shared" si="109"/>
        <v>0</v>
      </c>
      <c r="H70" s="7">
        <f t="shared" si="109"/>
        <v>17.793594306049833</v>
      </c>
      <c r="I70" s="7">
        <f t="shared" si="109"/>
        <v>0</v>
      </c>
      <c r="J70" s="7">
        <f t="shared" si="109"/>
        <v>0</v>
      </c>
      <c r="K70" s="7">
        <f t="shared" si="109"/>
        <v>0</v>
      </c>
      <c r="L70" s="7">
        <f t="shared" si="109"/>
        <v>11.764705882352944</v>
      </c>
      <c r="M70" s="7"/>
      <c r="N70" s="7">
        <f t="shared" si="109"/>
        <v>0</v>
      </c>
      <c r="O70" s="7">
        <f t="shared" si="109"/>
        <v>0</v>
      </c>
      <c r="P70" s="7">
        <f t="shared" si="109"/>
        <v>0</v>
      </c>
      <c r="Q70" s="7">
        <f t="shared" si="109"/>
        <v>0</v>
      </c>
      <c r="R70" s="7"/>
      <c r="S70" s="7">
        <f t="shared" si="109"/>
        <v>0</v>
      </c>
      <c r="T70" s="7">
        <f t="shared" si="109"/>
        <v>0</v>
      </c>
      <c r="U70" s="7">
        <f t="shared" si="109"/>
        <v>4.6511627906976827</v>
      </c>
      <c r="V70" s="7">
        <f t="shared" si="109"/>
        <v>3.1959378733572352</v>
      </c>
      <c r="W70" s="7">
        <f t="shared" si="109"/>
        <v>0</v>
      </c>
      <c r="X70" s="7">
        <f t="shared" si="109"/>
        <v>2.8251315382234576</v>
      </c>
      <c r="Y70" s="7">
        <f t="shared" si="109"/>
        <v>7.9706679419735416</v>
      </c>
    </row>
    <row r="71" spans="2:26" x14ac:dyDescent="0.3">
      <c r="B71">
        <v>2019</v>
      </c>
    </row>
    <row r="72" spans="2:26" ht="77.400000000000006" x14ac:dyDescent="0.3">
      <c r="B72" s="24" t="s">
        <v>0</v>
      </c>
      <c r="C72" s="24" t="s">
        <v>1</v>
      </c>
      <c r="D72" s="24" t="s">
        <v>2</v>
      </c>
      <c r="E72" s="24" t="s">
        <v>3</v>
      </c>
      <c r="F72" s="24" t="s">
        <v>4</v>
      </c>
      <c r="G72" s="24" t="s">
        <v>5</v>
      </c>
      <c r="H72" s="24" t="s">
        <v>6</v>
      </c>
      <c r="I72" s="24" t="s">
        <v>7</v>
      </c>
      <c r="J72" s="24" t="s">
        <v>8</v>
      </c>
      <c r="K72" s="24" t="s">
        <v>9</v>
      </c>
      <c r="L72" s="24" t="s">
        <v>10</v>
      </c>
      <c r="M72" s="24" t="s">
        <v>11</v>
      </c>
      <c r="N72" s="24" t="s">
        <v>12</v>
      </c>
      <c r="O72" s="24" t="s">
        <v>13</v>
      </c>
      <c r="P72" s="24" t="s">
        <v>14</v>
      </c>
      <c r="Q72" s="24" t="s">
        <v>15</v>
      </c>
      <c r="R72" s="24" t="s">
        <v>16</v>
      </c>
      <c r="S72" s="24" t="s">
        <v>17</v>
      </c>
      <c r="T72" s="24" t="s">
        <v>18</v>
      </c>
      <c r="U72" s="24" t="s">
        <v>19</v>
      </c>
      <c r="V72" s="24" t="s">
        <v>20</v>
      </c>
      <c r="W72" s="24" t="s">
        <v>38</v>
      </c>
      <c r="X72" s="25" t="s">
        <v>27</v>
      </c>
      <c r="Y72" s="25" t="s">
        <v>28</v>
      </c>
    </row>
    <row r="73" spans="2:26" x14ac:dyDescent="0.3">
      <c r="B73" s="2" t="s">
        <v>34</v>
      </c>
      <c r="C73" s="38">
        <v>2764.0095895177315</v>
      </c>
      <c r="D73" s="38">
        <v>1447.051699059585</v>
      </c>
      <c r="E73" s="38">
        <v>529.50220425955513</v>
      </c>
      <c r="F73" s="38">
        <v>0</v>
      </c>
      <c r="G73" s="38">
        <v>1073.1714884508594</v>
      </c>
      <c r="H73" s="38">
        <v>0</v>
      </c>
      <c r="I73" s="38">
        <v>240.51070433523273</v>
      </c>
      <c r="J73" s="38">
        <v>2612.8144960363043</v>
      </c>
      <c r="K73" s="38">
        <v>4511.6604318758336</v>
      </c>
      <c r="L73" s="38">
        <v>2237.0793333041261</v>
      </c>
      <c r="M73" s="38"/>
      <c r="N73" s="38">
        <v>2285.5084469315311</v>
      </c>
      <c r="O73" s="38">
        <v>1345.968287272728</v>
      </c>
      <c r="P73" s="38">
        <v>114.94905945892347</v>
      </c>
      <c r="Q73" s="38">
        <v>992.61170872910782</v>
      </c>
      <c r="R73" s="38"/>
      <c r="S73" s="38">
        <v>708.11213708924197</v>
      </c>
      <c r="T73" s="38">
        <v>175.97007024489812</v>
      </c>
      <c r="U73" s="38">
        <v>697.36234343434307</v>
      </c>
      <c r="V73" s="7">
        <f>SUM(C73:U73)</f>
        <v>21736.281999999999</v>
      </c>
      <c r="W73" s="7"/>
      <c r="X73" s="7">
        <f>V73-Y73</f>
        <v>21736.281999999999</v>
      </c>
      <c r="Y73" s="7">
        <f>F73+H73</f>
        <v>0</v>
      </c>
    </row>
    <row r="74" spans="2:26" x14ac:dyDescent="0.3">
      <c r="B74" s="2" t="s">
        <v>33</v>
      </c>
      <c r="C74" s="38">
        <v>3258.4144949494967</v>
      </c>
      <c r="D74" s="38">
        <v>1876.5478170329991</v>
      </c>
      <c r="E74" s="38">
        <v>431.51102020202001</v>
      </c>
      <c r="F74" s="38">
        <v>447.66380000000004</v>
      </c>
      <c r="G74" s="38">
        <v>1334.3462599999998</v>
      </c>
      <c r="H74" s="38">
        <v>239.14500000000004</v>
      </c>
      <c r="I74" s="38">
        <v>324.12110606060617</v>
      </c>
      <c r="J74" s="38">
        <v>1524.5439794976151</v>
      </c>
      <c r="K74" s="38">
        <v>3317.344073934732</v>
      </c>
      <c r="L74" s="38">
        <v>2535.964294078115</v>
      </c>
      <c r="M74" s="38"/>
      <c r="N74" s="38">
        <v>854.54086742420031</v>
      </c>
      <c r="O74" s="38">
        <v>1328.5019999999997</v>
      </c>
      <c r="P74" s="38">
        <v>142.30800000000002</v>
      </c>
      <c r="Q74" s="38">
        <v>1186.9373854014159</v>
      </c>
      <c r="R74" s="38"/>
      <c r="S74" s="38">
        <v>124.31174</v>
      </c>
      <c r="T74" s="38">
        <v>318.82902020202016</v>
      </c>
      <c r="U74" s="38">
        <v>661.89994121678194</v>
      </c>
      <c r="V74" s="7">
        <f t="shared" ref="V74:V75" si="110">SUM(C74:U74)</f>
        <v>19906.930800000006</v>
      </c>
      <c r="W74" s="7"/>
      <c r="X74" s="7">
        <f t="shared" ref="X74:X75" si="111">V74-Y74</f>
        <v>19220.122000000007</v>
      </c>
      <c r="Y74" s="7">
        <f t="shared" ref="Y74:Y75" si="112">F74+H74</f>
        <v>686.80880000000002</v>
      </c>
    </row>
    <row r="75" spans="2:26" x14ac:dyDescent="0.3">
      <c r="B75" s="2" t="s">
        <v>35</v>
      </c>
      <c r="C75" s="38"/>
      <c r="D75" s="37"/>
      <c r="E75" s="37"/>
      <c r="F75" s="37">
        <v>1425.2809000000002</v>
      </c>
      <c r="G75" s="37"/>
      <c r="H75" s="37">
        <v>1309.623</v>
      </c>
      <c r="I75" s="37"/>
      <c r="J75" s="37"/>
      <c r="K75" s="37"/>
      <c r="L75" s="37">
        <v>39.44</v>
      </c>
      <c r="M75" s="37"/>
      <c r="N75" s="37">
        <v>23</v>
      </c>
      <c r="O75" s="37">
        <v>12.3</v>
      </c>
      <c r="P75" s="37"/>
      <c r="Q75" s="37"/>
      <c r="R75" s="37"/>
      <c r="S75" s="37"/>
      <c r="T75" s="37"/>
      <c r="U75" s="37"/>
      <c r="V75" s="7">
        <f t="shared" si="110"/>
        <v>2809.6439000000005</v>
      </c>
      <c r="W75" s="7"/>
      <c r="X75" s="7">
        <f t="shared" si="111"/>
        <v>74.740000000000236</v>
      </c>
      <c r="Y75" s="7">
        <f t="shared" si="112"/>
        <v>2734.9039000000002</v>
      </c>
    </row>
    <row r="76" spans="2:26" x14ac:dyDescent="0.3">
      <c r="B76" s="4" t="s">
        <v>36</v>
      </c>
      <c r="C76" s="8">
        <f t="shared" ref="C76:V76" si="113">SUM(C73:C75)</f>
        <v>6022.4240844672277</v>
      </c>
      <c r="D76" s="8">
        <f t="shared" si="113"/>
        <v>3323.5995160925841</v>
      </c>
      <c r="E76" s="8">
        <f t="shared" si="113"/>
        <v>961.01322446157519</v>
      </c>
      <c r="F76" s="8">
        <f t="shared" si="113"/>
        <v>1872.9447000000002</v>
      </c>
      <c r="G76" s="8">
        <f t="shared" si="113"/>
        <v>2407.5177484508595</v>
      </c>
      <c r="H76" s="8">
        <f t="shared" si="113"/>
        <v>1548.768</v>
      </c>
      <c r="I76" s="8">
        <f t="shared" si="113"/>
        <v>564.6318103958389</v>
      </c>
      <c r="J76" s="8">
        <f t="shared" si="113"/>
        <v>4137.3584755339198</v>
      </c>
      <c r="K76" s="8">
        <f t="shared" si="113"/>
        <v>7829.0045058105661</v>
      </c>
      <c r="L76" s="8">
        <f t="shared" si="113"/>
        <v>4812.4836273822411</v>
      </c>
      <c r="M76" s="8">
        <f t="shared" si="113"/>
        <v>0</v>
      </c>
      <c r="N76" s="8">
        <f t="shared" si="113"/>
        <v>3163.0493143557314</v>
      </c>
      <c r="O76" s="8">
        <f t="shared" si="113"/>
        <v>2686.7702872727277</v>
      </c>
      <c r="P76" s="8">
        <f t="shared" si="113"/>
        <v>257.25705945892349</v>
      </c>
      <c r="Q76" s="8">
        <f t="shared" si="113"/>
        <v>2179.5490941305238</v>
      </c>
      <c r="R76" s="8">
        <f t="shared" si="113"/>
        <v>0</v>
      </c>
      <c r="S76" s="8">
        <f t="shared" si="113"/>
        <v>832.42387708924196</v>
      </c>
      <c r="T76" s="8">
        <f t="shared" si="113"/>
        <v>494.79909044691829</v>
      </c>
      <c r="U76" s="8">
        <f t="shared" si="113"/>
        <v>1359.2622846511249</v>
      </c>
      <c r="V76" s="8">
        <f t="shared" si="113"/>
        <v>44452.856700000011</v>
      </c>
      <c r="W76" s="8"/>
      <c r="X76" s="8">
        <f t="shared" ref="X76" si="114">SUM(X73:X75)</f>
        <v>41031.144000000008</v>
      </c>
      <c r="Y76" s="8">
        <f t="shared" ref="Y76" si="115">SUM(Y73:Y75)</f>
        <v>3421.7127</v>
      </c>
    </row>
    <row r="77" spans="2:26" x14ac:dyDescent="0.3">
      <c r="B77" s="1" t="str">
        <f>CONCATENATE("Δ" &amp; $B$71 &amp; "/" &amp; $B$71-1)</f>
        <v>Δ2019/2018</v>
      </c>
      <c r="C77" s="7">
        <f>(C76/C62-1)*100</f>
        <v>0.81569251522142228</v>
      </c>
      <c r="D77" s="7">
        <f t="shared" ref="D77:U77" si="116">(D76/D62-1)*100</f>
        <v>0.54535182369284119</v>
      </c>
      <c r="E77" s="7">
        <f t="shared" si="116"/>
        <v>0</v>
      </c>
      <c r="F77" s="7">
        <f t="shared" si="116"/>
        <v>1.0249889155108605</v>
      </c>
      <c r="G77" s="7">
        <f t="shared" si="116"/>
        <v>3.4508015137202364E-2</v>
      </c>
      <c r="H77" s="7">
        <f t="shared" si="116"/>
        <v>4.5168291227909441</v>
      </c>
      <c r="I77" s="7">
        <f t="shared" si="116"/>
        <v>0</v>
      </c>
      <c r="J77" s="7">
        <f t="shared" si="116"/>
        <v>0</v>
      </c>
      <c r="K77" s="7">
        <f t="shared" si="116"/>
        <v>0.5058281211475002</v>
      </c>
      <c r="L77" s="7">
        <f t="shared" si="116"/>
        <v>3.7437514371641001E-2</v>
      </c>
      <c r="M77" s="7"/>
      <c r="N77" s="7">
        <f t="shared" si="116"/>
        <v>0</v>
      </c>
      <c r="O77" s="7">
        <f t="shared" si="116"/>
        <v>0.12394518551306355</v>
      </c>
      <c r="P77" s="7">
        <f t="shared" si="116"/>
        <v>0</v>
      </c>
      <c r="Q77" s="7">
        <f t="shared" si="116"/>
        <v>6.8826311070857571E-3</v>
      </c>
      <c r="R77" s="7"/>
      <c r="S77" s="7">
        <f t="shared" si="116"/>
        <v>0</v>
      </c>
      <c r="T77" s="7">
        <f t="shared" si="116"/>
        <v>0</v>
      </c>
      <c r="U77" s="7">
        <f t="shared" si="116"/>
        <v>0</v>
      </c>
      <c r="V77" s="7">
        <f t="shared" ref="V77" si="117">(V76/V62-1)*100</f>
        <v>0.44785838760907914</v>
      </c>
      <c r="W77" s="7"/>
      <c r="X77" s="7">
        <f t="shared" ref="X77:Y77" si="118">(X76/X62-1)*100</f>
        <v>0.27435623513698548</v>
      </c>
      <c r="Y77" s="7">
        <f t="shared" si="118"/>
        <v>2.57615165037961</v>
      </c>
    </row>
    <row r="78" spans="2:26" x14ac:dyDescent="0.3">
      <c r="B78" s="1" t="s">
        <v>29</v>
      </c>
      <c r="C78" s="41">
        <v>199</v>
      </c>
      <c r="D78" s="41">
        <v>100</v>
      </c>
      <c r="E78" s="41">
        <v>49</v>
      </c>
      <c r="F78" s="41">
        <v>0</v>
      </c>
      <c r="G78" s="41">
        <v>184</v>
      </c>
      <c r="H78" s="41">
        <v>0</v>
      </c>
      <c r="I78" s="41">
        <v>15</v>
      </c>
      <c r="J78" s="41">
        <v>116</v>
      </c>
      <c r="K78" s="41">
        <v>251</v>
      </c>
      <c r="L78" s="41">
        <v>151</v>
      </c>
      <c r="M78" s="41">
        <v>0</v>
      </c>
      <c r="N78" s="41">
        <v>107</v>
      </c>
      <c r="O78" s="41">
        <v>73</v>
      </c>
      <c r="P78" s="41">
        <v>8</v>
      </c>
      <c r="Q78" s="41">
        <v>106</v>
      </c>
      <c r="R78" s="41">
        <v>0</v>
      </c>
      <c r="S78" s="41">
        <v>68</v>
      </c>
      <c r="T78" s="41">
        <v>28</v>
      </c>
      <c r="U78" s="41">
        <v>80</v>
      </c>
      <c r="V78" s="41">
        <f>SUM(C78:U78)+W78</f>
        <v>1535</v>
      </c>
      <c r="W78" s="41"/>
      <c r="X78" s="41">
        <f>V78-F78-H78-M78-R78</f>
        <v>1535</v>
      </c>
      <c r="Y78" s="41">
        <f t="shared" ref="Y78" si="119">F78+H78+M78+R78</f>
        <v>0</v>
      </c>
    </row>
    <row r="79" spans="2:26" x14ac:dyDescent="0.3">
      <c r="B79" s="1" t="s">
        <v>30</v>
      </c>
      <c r="C79" s="41">
        <v>464</v>
      </c>
      <c r="D79" s="41">
        <v>224</v>
      </c>
      <c r="E79" s="41">
        <v>45</v>
      </c>
      <c r="F79" s="41">
        <v>124</v>
      </c>
      <c r="G79" s="41">
        <v>324</v>
      </c>
      <c r="H79" s="41">
        <v>72</v>
      </c>
      <c r="I79" s="41">
        <v>50</v>
      </c>
      <c r="J79" s="41">
        <v>144</v>
      </c>
      <c r="K79" s="41">
        <v>254</v>
      </c>
      <c r="L79" s="41">
        <v>627</v>
      </c>
      <c r="M79" s="41">
        <v>0</v>
      </c>
      <c r="N79" s="41">
        <v>91</v>
      </c>
      <c r="O79" s="41">
        <v>233</v>
      </c>
      <c r="P79" s="41">
        <v>30</v>
      </c>
      <c r="Q79" s="41">
        <v>530</v>
      </c>
      <c r="R79" s="41">
        <v>0</v>
      </c>
      <c r="S79" s="41">
        <v>48</v>
      </c>
      <c r="T79" s="41">
        <v>50</v>
      </c>
      <c r="U79" s="41">
        <v>151</v>
      </c>
      <c r="V79" s="41">
        <f t="shared" ref="V79:V80" si="120">SUM(C79:U79)+W79</f>
        <v>3468</v>
      </c>
      <c r="W79" s="41">
        <v>7</v>
      </c>
      <c r="X79" s="41">
        <f>V79-F79-H79-M79-R79</f>
        <v>3272</v>
      </c>
      <c r="Y79" s="41">
        <f>F79+H79+M79+R79</f>
        <v>196</v>
      </c>
    </row>
    <row r="80" spans="2:26" x14ac:dyDescent="0.3">
      <c r="B80" s="1" t="s">
        <v>31</v>
      </c>
      <c r="C80" s="41"/>
      <c r="D80" s="41"/>
      <c r="E80" s="41"/>
      <c r="F80" s="41">
        <v>565</v>
      </c>
      <c r="G80" s="41"/>
      <c r="H80" s="41">
        <v>514</v>
      </c>
      <c r="I80" s="41"/>
      <c r="J80" s="41"/>
      <c r="K80" s="41"/>
      <c r="L80" s="41">
        <v>3</v>
      </c>
      <c r="M80" s="41"/>
      <c r="N80" s="41"/>
      <c r="O80" s="41">
        <v>1</v>
      </c>
      <c r="P80" s="41"/>
      <c r="Q80" s="41"/>
      <c r="R80" s="41"/>
      <c r="S80" s="41"/>
      <c r="T80" s="41"/>
      <c r="U80" s="41"/>
      <c r="V80" s="41">
        <f t="shared" si="120"/>
        <v>1083</v>
      </c>
      <c r="W80" s="41"/>
      <c r="X80" s="41">
        <f>V80-F80-H80-M80-R80</f>
        <v>4</v>
      </c>
      <c r="Y80" s="41">
        <f>F80+H80+M80+R80</f>
        <v>1079</v>
      </c>
    </row>
    <row r="81" spans="2:25" x14ac:dyDescent="0.3">
      <c r="B81" s="4" t="s">
        <v>32</v>
      </c>
      <c r="C81" s="42">
        <f>SUM(C78:C80)</f>
        <v>663</v>
      </c>
      <c r="D81" s="42">
        <f t="shared" ref="D81:U81" si="121">SUM(D78:D80)</f>
        <v>324</v>
      </c>
      <c r="E81" s="42">
        <f t="shared" si="121"/>
        <v>94</v>
      </c>
      <c r="F81" s="42">
        <f t="shared" si="121"/>
        <v>689</v>
      </c>
      <c r="G81" s="42">
        <f t="shared" si="121"/>
        <v>508</v>
      </c>
      <c r="H81" s="42">
        <f t="shared" si="121"/>
        <v>586</v>
      </c>
      <c r="I81" s="42">
        <f t="shared" si="121"/>
        <v>65</v>
      </c>
      <c r="J81" s="42">
        <f t="shared" si="121"/>
        <v>260</v>
      </c>
      <c r="K81" s="42">
        <f t="shared" si="121"/>
        <v>505</v>
      </c>
      <c r="L81" s="42">
        <f t="shared" si="121"/>
        <v>781</v>
      </c>
      <c r="M81" s="42">
        <f t="shared" si="121"/>
        <v>0</v>
      </c>
      <c r="N81" s="42">
        <f t="shared" si="121"/>
        <v>198</v>
      </c>
      <c r="O81" s="42">
        <f t="shared" si="121"/>
        <v>307</v>
      </c>
      <c r="P81" s="42">
        <f t="shared" si="121"/>
        <v>38</v>
      </c>
      <c r="Q81" s="42">
        <f t="shared" si="121"/>
        <v>636</v>
      </c>
      <c r="R81" s="42">
        <f t="shared" si="121"/>
        <v>0</v>
      </c>
      <c r="S81" s="42">
        <f t="shared" si="121"/>
        <v>116</v>
      </c>
      <c r="T81" s="42">
        <f t="shared" si="121"/>
        <v>78</v>
      </c>
      <c r="U81" s="42">
        <f t="shared" si="121"/>
        <v>231</v>
      </c>
      <c r="V81" s="42">
        <f>SUM(V78:V80)</f>
        <v>6086</v>
      </c>
      <c r="W81" s="42">
        <f>SUM(W78:W80)</f>
        <v>7</v>
      </c>
      <c r="X81" s="42">
        <f t="shared" ref="X81:Y81" si="122">SUM(X78:X80)</f>
        <v>4811</v>
      </c>
      <c r="Y81" s="42">
        <f t="shared" si="122"/>
        <v>1275</v>
      </c>
    </row>
    <row r="82" spans="2:25" x14ac:dyDescent="0.3">
      <c r="B82" s="1" t="str">
        <f>CONCATENATE("Δ" &amp; $B$71 &amp; "/" &amp; $B$71-1)</f>
        <v>Δ2019/2018</v>
      </c>
      <c r="C82" s="7">
        <f>(C81/C67-1)*100</f>
        <v>2.7906976744185963</v>
      </c>
      <c r="D82" s="7">
        <f t="shared" ref="D82:U82" si="123">(D81/D67-1)*100</f>
        <v>2.5316455696202445</v>
      </c>
      <c r="E82" s="7">
        <f t="shared" si="123"/>
        <v>0</v>
      </c>
      <c r="F82" s="7">
        <f t="shared" si="123"/>
        <v>5.1908396946564794</v>
      </c>
      <c r="G82" s="7">
        <f t="shared" si="123"/>
        <v>5.6133056133056192</v>
      </c>
      <c r="H82" s="7">
        <f t="shared" si="123"/>
        <v>2.987697715289972</v>
      </c>
      <c r="I82" s="7">
        <f t="shared" si="123"/>
        <v>0</v>
      </c>
      <c r="J82" s="7">
        <f t="shared" si="123"/>
        <v>2.7667984189723382</v>
      </c>
      <c r="K82" s="7">
        <f t="shared" si="123"/>
        <v>3.0612244897959107</v>
      </c>
      <c r="L82" s="7">
        <f t="shared" si="123"/>
        <v>1.9582245430809442</v>
      </c>
      <c r="M82" s="7"/>
      <c r="N82" s="7">
        <f t="shared" si="123"/>
        <v>3.125</v>
      </c>
      <c r="O82" s="7">
        <f t="shared" si="123"/>
        <v>4.421768707482987</v>
      </c>
      <c r="P82" s="7">
        <f t="shared" si="123"/>
        <v>0</v>
      </c>
      <c r="Q82" s="7">
        <f t="shared" si="123"/>
        <v>0.952380952380949</v>
      </c>
      <c r="R82" s="7"/>
      <c r="S82" s="7">
        <f t="shared" si="123"/>
        <v>1.7543859649122862</v>
      </c>
      <c r="T82" s="7">
        <f t="shared" si="123"/>
        <v>0</v>
      </c>
      <c r="U82" s="7">
        <f t="shared" si="123"/>
        <v>0</v>
      </c>
      <c r="V82" s="7">
        <f t="shared" ref="V82:Y82" si="124">(V81/V67-1)*100</f>
        <v>2.8387968908414996</v>
      </c>
      <c r="W82" s="7">
        <f t="shared" si="124"/>
        <v>0</v>
      </c>
      <c r="X82" s="7">
        <f t="shared" si="124"/>
        <v>2.4925436727737615</v>
      </c>
      <c r="Y82" s="7">
        <f t="shared" si="124"/>
        <v>4.1666666666666741</v>
      </c>
    </row>
    <row r="83" spans="2:25" x14ac:dyDescent="0.3">
      <c r="B83" s="1" t="s">
        <v>49</v>
      </c>
      <c r="C83" s="41">
        <v>15020</v>
      </c>
      <c r="D83" s="41">
        <v>5456</v>
      </c>
      <c r="E83" s="41">
        <v>1300</v>
      </c>
      <c r="F83" s="41">
        <v>3838</v>
      </c>
      <c r="G83" s="41">
        <v>8950</v>
      </c>
      <c r="H83" s="41">
        <v>3470</v>
      </c>
      <c r="I83" s="41">
        <v>2100</v>
      </c>
      <c r="J83" s="41">
        <v>1200</v>
      </c>
      <c r="K83" s="41">
        <v>6131</v>
      </c>
      <c r="L83" s="41">
        <v>12350</v>
      </c>
      <c r="M83" s="41"/>
      <c r="N83" s="41">
        <v>2700</v>
      </c>
      <c r="O83" s="41">
        <v>5700</v>
      </c>
      <c r="P83" s="41">
        <v>600</v>
      </c>
      <c r="Q83" s="41">
        <v>11700</v>
      </c>
      <c r="R83" s="41"/>
      <c r="S83" s="41">
        <v>3450</v>
      </c>
      <c r="T83" s="41">
        <v>1600</v>
      </c>
      <c r="U83" s="41">
        <v>4700</v>
      </c>
      <c r="V83" s="41">
        <f t="shared" ref="V83" si="125">SUM(C83:U83)+W83</f>
        <v>91165</v>
      </c>
      <c r="W83" s="41">
        <v>900</v>
      </c>
      <c r="X83" s="41">
        <f>V83-F83-H83-M83-R83</f>
        <v>83857</v>
      </c>
      <c r="Y83" s="41">
        <f>F83+H83+M83+R83</f>
        <v>7308</v>
      </c>
    </row>
    <row r="84" spans="2:25" x14ac:dyDescent="0.3">
      <c r="B84" s="1" t="str">
        <f>CONCATENATE("Δ" &amp; $B$71 &amp; "/" &amp; $B$71-1)</f>
        <v>Δ2019/2018</v>
      </c>
      <c r="C84" s="7">
        <f>(C83/C69-1)*100</f>
        <v>4.1608876560332853</v>
      </c>
      <c r="D84" s="7">
        <f t="shared" ref="D84:U84" si="126">(D83/D69-1)*100</f>
        <v>0</v>
      </c>
      <c r="E84" s="7">
        <f t="shared" si="126"/>
        <v>0</v>
      </c>
      <c r="F84" s="7">
        <f t="shared" si="126"/>
        <v>10.828761189719893</v>
      </c>
      <c r="G84" s="7">
        <f t="shared" si="126"/>
        <v>0</v>
      </c>
      <c r="H84" s="7">
        <f t="shared" si="126"/>
        <v>4.8338368580060465</v>
      </c>
      <c r="I84" s="7">
        <f t="shared" si="126"/>
        <v>0</v>
      </c>
      <c r="J84" s="7">
        <f t="shared" si="126"/>
        <v>0</v>
      </c>
      <c r="K84" s="7">
        <f t="shared" si="126"/>
        <v>0</v>
      </c>
      <c r="L84" s="7">
        <f t="shared" si="126"/>
        <v>0</v>
      </c>
      <c r="M84" s="7"/>
      <c r="N84" s="7">
        <f t="shared" si="126"/>
        <v>0</v>
      </c>
      <c r="O84" s="7">
        <f t="shared" si="126"/>
        <v>0</v>
      </c>
      <c r="P84" s="7">
        <f t="shared" si="126"/>
        <v>0</v>
      </c>
      <c r="Q84" s="7">
        <f t="shared" si="126"/>
        <v>0</v>
      </c>
      <c r="R84" s="7"/>
      <c r="S84" s="7">
        <f t="shared" si="126"/>
        <v>0</v>
      </c>
      <c r="T84" s="7">
        <f t="shared" si="126"/>
        <v>0</v>
      </c>
      <c r="U84" s="7">
        <f t="shared" si="126"/>
        <v>4.4444444444444509</v>
      </c>
      <c r="V84" s="7">
        <f t="shared" ref="V84:Y84" si="127">(V83/V69-1)*100</f>
        <v>1.4861404875876616</v>
      </c>
      <c r="W84" s="7">
        <f t="shared" si="127"/>
        <v>0</v>
      </c>
      <c r="X84" s="7">
        <f t="shared" si="127"/>
        <v>0.96319395114199402</v>
      </c>
      <c r="Y84" s="7">
        <f t="shared" si="127"/>
        <v>7.8990107780894769</v>
      </c>
    </row>
    <row r="89" spans="2:25" x14ac:dyDescent="0.3">
      <c r="C89" s="33"/>
    </row>
  </sheetData>
  <customSheetViews>
    <customSheetView guid="{0FD2E859-2EC5-4EAB-A12C-01CE43FE124A}" showGridLines="0" topLeftCell="A28">
      <selection activeCell="D46" sqref="D46"/>
      <pageMargins left="0.7" right="0.7" top="0.75" bottom="0.75" header="0.3" footer="0.3"/>
    </customSheetView>
  </customSheetViews>
  <pageMargins left="0.7" right="0.7" top="0.75" bottom="0.75" header="0.3" footer="0.3"/>
  <ignoredErrors>
    <ignoredError sqref="C11:U11" formulaRange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/>
  <dimension ref="A2:Y38"/>
  <sheetViews>
    <sheetView showGridLines="0" zoomScaleNormal="100" workbookViewId="0">
      <selection activeCell="C26" sqref="C26"/>
    </sheetView>
  </sheetViews>
  <sheetFormatPr baseColWidth="10" defaultRowHeight="14.4" x14ac:dyDescent="0.3"/>
  <cols>
    <col min="2" max="2" width="19.33203125" customWidth="1"/>
    <col min="3" max="3" width="13.5546875" customWidth="1"/>
    <col min="4" max="5" width="12.5546875" customWidth="1"/>
    <col min="6" max="6" width="13.5546875" customWidth="1"/>
    <col min="7" max="7" width="12.5546875" customWidth="1"/>
    <col min="8" max="8" width="13.5546875" customWidth="1"/>
    <col min="9" max="9" width="12.5546875" customWidth="1"/>
    <col min="10" max="12" width="13.5546875" customWidth="1"/>
    <col min="13" max="13" width="12.5546875" customWidth="1"/>
    <col min="14" max="14" width="13.5546875" customWidth="1"/>
    <col min="15" max="21" width="12.5546875" customWidth="1"/>
    <col min="22" max="23" width="11.6640625" customWidth="1"/>
  </cols>
  <sheetData>
    <row r="2" spans="1:24" ht="76.8" x14ac:dyDescent="0.3">
      <c r="B2" s="2" t="s">
        <v>37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24" t="s">
        <v>20</v>
      </c>
      <c r="W2" s="24" t="s">
        <v>38</v>
      </c>
      <c r="X2" s="24" t="s">
        <v>43</v>
      </c>
    </row>
    <row r="3" spans="1:24" x14ac:dyDescent="0.3">
      <c r="A3" s="5">
        <v>2014</v>
      </c>
      <c r="B3" t="s">
        <v>41</v>
      </c>
      <c r="C3" s="6">
        <f>datos_RdT!C6</f>
        <v>5901.3930844672286</v>
      </c>
      <c r="D3" s="6">
        <f>datos_RdT!D6</f>
        <v>3086.6166160925836</v>
      </c>
      <c r="E3" s="6">
        <f>datos_RdT!E6</f>
        <v>925.05378446157511</v>
      </c>
      <c r="F3" s="6">
        <f>datos_RdT!F6</f>
        <v>1545.2919999999999</v>
      </c>
      <c r="G3" s="6">
        <f>datos_RdT!G6</f>
        <v>2223.2321484508593</v>
      </c>
      <c r="H3" s="6">
        <f>datos_RdT!H6</f>
        <v>1289.135</v>
      </c>
      <c r="I3" s="6">
        <f>datos_RdT!I6</f>
        <v>546.43181039583885</v>
      </c>
      <c r="J3" s="6">
        <f>datos_RdT!J6</f>
        <v>4103.0784755339191</v>
      </c>
      <c r="K3" s="6">
        <f>datos_RdT!K6</f>
        <v>7710.1581058105658</v>
      </c>
      <c r="L3" s="6">
        <f>datos_RdT!L6</f>
        <v>4769.3206273822398</v>
      </c>
      <c r="M3" s="6"/>
      <c r="N3" s="6">
        <f>datos_RdT!N6</f>
        <v>3089.1783143557313</v>
      </c>
      <c r="O3" s="6">
        <f>datos_RdT!O6</f>
        <v>2555.2517272727282</v>
      </c>
      <c r="P3" s="6">
        <f>datos_RdT!P6</f>
        <v>257.25705945892349</v>
      </c>
      <c r="Q3" s="6">
        <f>datos_RdT!Q6</f>
        <v>2152.7454941305236</v>
      </c>
      <c r="R3" s="6"/>
      <c r="S3" s="6">
        <f>datos_RdT!S6</f>
        <v>815.82787708924195</v>
      </c>
      <c r="T3" s="6">
        <f>datos_RdT!T6</f>
        <v>494.79909044691829</v>
      </c>
      <c r="U3" s="6">
        <f>datos_RdT!U6</f>
        <v>1323.2132846511249</v>
      </c>
      <c r="V3" s="6">
        <f>SUM(C3:U3)</f>
        <v>42787.984500000006</v>
      </c>
      <c r="X3" s="6">
        <f>V3-K3</f>
        <v>35077.82639418944</v>
      </c>
    </row>
    <row r="4" spans="1:24" x14ac:dyDescent="0.3">
      <c r="A4" s="5">
        <v>2014</v>
      </c>
      <c r="B4" t="s">
        <v>26</v>
      </c>
      <c r="C4" s="11">
        <f>datos_RdT!C11</f>
        <v>609</v>
      </c>
      <c r="D4" s="11">
        <f>datos_RdT!D11</f>
        <v>302</v>
      </c>
      <c r="E4" s="11">
        <f>datos_RdT!E11</f>
        <v>93</v>
      </c>
      <c r="F4" s="11">
        <f>datos_RdT!F11</f>
        <v>607</v>
      </c>
      <c r="G4" s="11">
        <f>datos_RdT!G11</f>
        <v>434</v>
      </c>
      <c r="H4" s="11">
        <f>datos_RdT!H11</f>
        <v>415</v>
      </c>
      <c r="I4" s="11">
        <f>datos_RdT!I11</f>
        <v>56</v>
      </c>
      <c r="J4" s="11">
        <f>datos_RdT!J11</f>
        <v>249</v>
      </c>
      <c r="K4" s="11">
        <f>datos_RdT!K11</f>
        <v>434</v>
      </c>
      <c r="L4" s="11">
        <f>datos_RdT!L11</f>
        <v>728</v>
      </c>
      <c r="M4" s="11"/>
      <c r="N4" s="11">
        <f>datos_RdT!N11</f>
        <v>191</v>
      </c>
      <c r="O4" s="11">
        <f>datos_RdT!O11</f>
        <v>288</v>
      </c>
      <c r="P4" s="11">
        <f>datos_RdT!P11</f>
        <v>38</v>
      </c>
      <c r="Q4" s="11">
        <f>datos_RdT!Q11</f>
        <v>627</v>
      </c>
      <c r="R4" s="11"/>
      <c r="S4" s="11">
        <f>datos_RdT!S11</f>
        <v>112</v>
      </c>
      <c r="T4" s="11">
        <f>datos_RdT!T11</f>
        <v>77</v>
      </c>
      <c r="U4" s="11">
        <f>datos_RdT!U11</f>
        <v>225</v>
      </c>
      <c r="V4" s="11">
        <f>SUM(C4:U4)+W4</f>
        <v>5492</v>
      </c>
      <c r="W4" s="11">
        <f>datos_RdT!W11</f>
        <v>7</v>
      </c>
      <c r="X4" s="11">
        <f>V4-K4</f>
        <v>5058</v>
      </c>
    </row>
    <row r="5" spans="1:24" x14ac:dyDescent="0.3">
      <c r="A5" s="5">
        <v>2014</v>
      </c>
      <c r="B5" t="s">
        <v>50</v>
      </c>
      <c r="C5" s="11">
        <f>datos_RdT!C13</f>
        <v>14420</v>
      </c>
      <c r="D5" s="11">
        <f>datos_RdT!D13</f>
        <v>4674</v>
      </c>
      <c r="E5" s="11">
        <f>datos_RdT!E13</f>
        <v>1300</v>
      </c>
      <c r="F5" s="11">
        <f>datos_RdT!F13</f>
        <v>2983</v>
      </c>
      <c r="G5" s="11">
        <f>datos_RdT!G13</f>
        <v>8350</v>
      </c>
      <c r="H5" s="11">
        <f>datos_RdT!H13</f>
        <v>1875</v>
      </c>
      <c r="I5" s="11">
        <f>datos_RdT!I13</f>
        <v>2100</v>
      </c>
      <c r="J5" s="11">
        <f>datos_RdT!J13</f>
        <v>1200</v>
      </c>
      <c r="K5" s="11">
        <f>datos_RdT!K13</f>
        <v>6131</v>
      </c>
      <c r="L5" s="11">
        <f>datos_RdT!L13</f>
        <v>11050</v>
      </c>
      <c r="M5" s="11"/>
      <c r="N5" s="11">
        <f>datos_RdT!N13</f>
        <v>2700</v>
      </c>
      <c r="O5" s="11">
        <f>datos_RdT!O13</f>
        <v>5700</v>
      </c>
      <c r="P5" s="11">
        <f>datos_RdT!P13</f>
        <v>600</v>
      </c>
      <c r="Q5" s="11">
        <f>datos_RdT!Q13</f>
        <v>11700</v>
      </c>
      <c r="R5" s="11"/>
      <c r="S5" s="11">
        <f>datos_RdT!S13</f>
        <v>3450</v>
      </c>
      <c r="T5" s="11">
        <f>datos_RdT!T13</f>
        <v>1600</v>
      </c>
      <c r="U5" s="11">
        <f>datos_RdT!U13</f>
        <v>4300</v>
      </c>
      <c r="V5" s="6">
        <f>SUM(C5:U5)</f>
        <v>84133</v>
      </c>
      <c r="W5" s="11">
        <f>datos_RdT!W13</f>
        <v>900</v>
      </c>
      <c r="X5" s="6">
        <f>V5-K5</f>
        <v>78002</v>
      </c>
    </row>
    <row r="6" spans="1:24" x14ac:dyDescent="0.3">
      <c r="A6" s="5">
        <v>2014</v>
      </c>
      <c r="B6" t="s">
        <v>41</v>
      </c>
      <c r="C6" s="36">
        <f>datos_RdT!C7/100</f>
        <v>1.8385370422316916E-2</v>
      </c>
      <c r="D6" s="36">
        <f>datos_RdT!D7/100</f>
        <v>0</v>
      </c>
      <c r="E6" s="36">
        <f>datos_RdT!E7/100</f>
        <v>0</v>
      </c>
      <c r="F6" s="36">
        <f>datos_RdT!F7/100</f>
        <v>9.3986362585263272E-4</v>
      </c>
      <c r="G6" s="36">
        <f>datos_RdT!G7/100</f>
        <v>1.8754255978445933E-2</v>
      </c>
      <c r="H6" s="36">
        <f>datos_RdT!H7/100</f>
        <v>6.5940033358025119E-5</v>
      </c>
      <c r="I6" s="36">
        <f>datos_RdT!I7/100</f>
        <v>0</v>
      </c>
      <c r="J6" s="36">
        <f>datos_RdT!J7/100</f>
        <v>9.9068912808852883E-3</v>
      </c>
      <c r="K6" s="36">
        <f>datos_RdT!K7/100</f>
        <v>0</v>
      </c>
      <c r="L6" s="36">
        <f>datos_RdT!L7/100</f>
        <v>3.3613477231579925E-2</v>
      </c>
      <c r="M6" s="36"/>
      <c r="N6" s="36">
        <f>datos_RdT!N7/100</f>
        <v>8.3158370205744139E-2</v>
      </c>
      <c r="O6" s="36">
        <f>datos_RdT!O7/100</f>
        <v>2.530600921595294E-3</v>
      </c>
      <c r="P6" s="36">
        <f>datos_RdT!P7/100</f>
        <v>0</v>
      </c>
      <c r="Q6" s="36">
        <f>datos_RdT!Q7/100</f>
        <v>3.1290328904300946E-3</v>
      </c>
      <c r="R6" s="36"/>
      <c r="S6" s="36">
        <f>datos_RdT!S7/100</f>
        <v>0</v>
      </c>
      <c r="T6" s="36">
        <f>datos_RdT!T7/100</f>
        <v>0</v>
      </c>
      <c r="U6" s="36">
        <f>datos_RdT!U7/100</f>
        <v>0</v>
      </c>
      <c r="V6" s="36">
        <f>datos_RdT!V7/100</f>
        <v>1.4094312819313615E-2</v>
      </c>
      <c r="W6" s="11"/>
    </row>
    <row r="7" spans="1:24" x14ac:dyDescent="0.3">
      <c r="A7" s="5">
        <v>2014</v>
      </c>
      <c r="B7" t="s">
        <v>26</v>
      </c>
      <c r="C7" s="36">
        <f>datos_RdT!C12/100</f>
        <v>6.6115702479339067E-3</v>
      </c>
      <c r="D7" s="36">
        <f>datos_RdT!D12/100</f>
        <v>0</v>
      </c>
      <c r="E7" s="36">
        <f>datos_RdT!E12/100</f>
        <v>0</v>
      </c>
      <c r="F7" s="36">
        <f>datos_RdT!F12/100</f>
        <v>4.116638078902235E-2</v>
      </c>
      <c r="G7" s="36">
        <f>datos_RdT!G12/100</f>
        <v>4.8309178743961345E-2</v>
      </c>
      <c r="H7" s="36">
        <f>datos_RdT!H12/100</f>
        <v>1.4669926650366705E-2</v>
      </c>
      <c r="I7" s="36">
        <f>datos_RdT!I12/100</f>
        <v>0</v>
      </c>
      <c r="J7" s="36">
        <f>datos_RdT!J12/100</f>
        <v>2.4691358024691468E-2</v>
      </c>
      <c r="K7" s="36">
        <f>datos_RdT!K12/100</f>
        <v>2.3094688221709792E-3</v>
      </c>
      <c r="L7" s="36">
        <f>datos_RdT!L12/100</f>
        <v>2.3909985935302469E-2</v>
      </c>
      <c r="M7" s="36"/>
      <c r="N7" s="36">
        <f>datos_RdT!N12/100</f>
        <v>5.2631578947368585E-3</v>
      </c>
      <c r="O7" s="36">
        <f>datos_RdT!O12/100</f>
        <v>1.0526315789473717E-2</v>
      </c>
      <c r="P7" s="36">
        <f>datos_RdT!P12/100</f>
        <v>0</v>
      </c>
      <c r="Q7" s="36">
        <f>datos_RdT!Q12/100</f>
        <v>6.4205457463883953E-3</v>
      </c>
      <c r="R7" s="36"/>
      <c r="S7" s="36">
        <f>datos_RdT!S12/100</f>
        <v>7.6923076923076872E-2</v>
      </c>
      <c r="T7" s="36">
        <f>datos_RdT!T12/100</f>
        <v>0</v>
      </c>
      <c r="U7" s="36">
        <f>datos_RdT!U12/100</f>
        <v>4.4642857142858094E-3</v>
      </c>
      <c r="V7" s="36">
        <f>datos_RdT!V12/100</f>
        <v>1.7602371687974738E-2</v>
      </c>
      <c r="W7" s="11"/>
      <c r="X7" s="3"/>
    </row>
    <row r="8" spans="1:24" x14ac:dyDescent="0.3">
      <c r="A8" s="5">
        <v>2014</v>
      </c>
      <c r="B8" t="s">
        <v>50</v>
      </c>
      <c r="C8" s="36">
        <f>datos_RdT!C14/100</f>
        <v>0</v>
      </c>
      <c r="D8" s="36">
        <f>datos_RdT!D14/100</f>
        <v>0</v>
      </c>
      <c r="E8" s="36">
        <f>datos_RdT!E14/100</f>
        <v>0</v>
      </c>
      <c r="F8" s="36">
        <f>datos_RdT!F14/100</f>
        <v>0</v>
      </c>
      <c r="G8" s="36">
        <f>datos_RdT!G14/100</f>
        <v>0</v>
      </c>
      <c r="H8" s="36">
        <f>datos_RdT!H14/100</f>
        <v>0.15384615384615374</v>
      </c>
      <c r="I8" s="36">
        <f>datos_RdT!I14/100</f>
        <v>0</v>
      </c>
      <c r="J8" s="36">
        <f>datos_RdT!J14/100</f>
        <v>0</v>
      </c>
      <c r="K8" s="36">
        <f>datos_RdT!K14/100</f>
        <v>0</v>
      </c>
      <c r="L8" s="36">
        <f>datos_RdT!L14/100</f>
        <v>5.741626794258381E-2</v>
      </c>
      <c r="M8" s="36"/>
      <c r="N8" s="36">
        <f>datos_RdT!N14/100</f>
        <v>0</v>
      </c>
      <c r="O8" s="36">
        <f>datos_RdT!O14/100</f>
        <v>0</v>
      </c>
      <c r="P8" s="36">
        <f>datos_RdT!P14/100</f>
        <v>0</v>
      </c>
      <c r="Q8" s="36">
        <f>datos_RdT!Q14/100</f>
        <v>0.11595995516215062</v>
      </c>
      <c r="R8" s="36"/>
      <c r="S8" s="36">
        <f>datos_RdT!S14/100</f>
        <v>0</v>
      </c>
      <c r="T8" s="36">
        <f>datos_RdT!T14/100</f>
        <v>0</v>
      </c>
      <c r="U8" s="36">
        <f>datos_RdT!U14/100</f>
        <v>0</v>
      </c>
      <c r="V8" s="36">
        <f>datos_RdT!V14/100</f>
        <v>3.3829553103336796E-2</v>
      </c>
      <c r="W8" s="11"/>
    </row>
    <row r="9" spans="1:24" x14ac:dyDescent="0.3">
      <c r="A9" s="5">
        <v>2015</v>
      </c>
      <c r="B9" t="s">
        <v>41</v>
      </c>
      <c r="C9" s="6">
        <f>datos_RdT!C20</f>
        <v>5933.484084467229</v>
      </c>
      <c r="D9" s="6">
        <f>datos_RdT!D20</f>
        <v>3124.8666160925836</v>
      </c>
      <c r="E9" s="6">
        <f>datos_RdT!E20</f>
        <v>925.05378446157511</v>
      </c>
      <c r="F9" s="6">
        <f>datos_RdT!F20</f>
        <v>1674.002</v>
      </c>
      <c r="G9" s="6">
        <f>datos_RdT!G20</f>
        <v>2236.4751484508597</v>
      </c>
      <c r="H9" s="6">
        <f>datos_RdT!H20</f>
        <v>1346.9589999999998</v>
      </c>
      <c r="I9" s="6">
        <f>datos_RdT!I20</f>
        <v>564.6318103958389</v>
      </c>
      <c r="J9" s="6">
        <f>datos_RdT!J20</f>
        <v>4103.0784755339191</v>
      </c>
      <c r="K9" s="6">
        <f>datos_RdT!K20</f>
        <v>7711.5691058105658</v>
      </c>
      <c r="L9" s="6">
        <f>datos_RdT!L20</f>
        <v>4786.9756273822395</v>
      </c>
      <c r="M9" s="6"/>
      <c r="N9" s="6">
        <f>datos_RdT!N20</f>
        <v>3163.0493143557314</v>
      </c>
      <c r="O9" s="6">
        <f>datos_RdT!O20</f>
        <v>2555.2517272727282</v>
      </c>
      <c r="P9" s="6">
        <f>datos_RdT!P20</f>
        <v>257.25705945892349</v>
      </c>
      <c r="Q9" s="6">
        <f>datos_RdT!Q20</f>
        <v>2152.7454941305236</v>
      </c>
      <c r="R9" s="6"/>
      <c r="S9" s="6">
        <f>datos_RdT!S20</f>
        <v>815.82787708924195</v>
      </c>
      <c r="T9" s="6">
        <f>datos_RdT!T20</f>
        <v>494.79909044691829</v>
      </c>
      <c r="U9" s="6">
        <f>datos_RdT!U20</f>
        <v>1359.1092846511251</v>
      </c>
      <c r="V9" s="6">
        <f>SUM(C9:U9)</f>
        <v>43205.135500000004</v>
      </c>
      <c r="X9" s="6">
        <f>V9-K9</f>
        <v>35493.566394189438</v>
      </c>
    </row>
    <row r="10" spans="1:24" x14ac:dyDescent="0.3">
      <c r="A10" s="5">
        <v>2015</v>
      </c>
      <c r="B10" t="s">
        <v>26</v>
      </c>
      <c r="C10" s="11">
        <f>datos_RdT!C25</f>
        <v>629</v>
      </c>
      <c r="D10" s="11">
        <f>datos_RdT!D25</f>
        <v>312</v>
      </c>
      <c r="E10" s="11">
        <f>datos_RdT!E25</f>
        <v>93</v>
      </c>
      <c r="F10" s="11">
        <f>datos_RdT!F25</f>
        <v>640</v>
      </c>
      <c r="G10" s="11">
        <f>datos_RdT!G25</f>
        <v>444</v>
      </c>
      <c r="H10" s="11">
        <f>datos_RdT!H25</f>
        <v>430</v>
      </c>
      <c r="I10" s="11">
        <f>datos_RdT!I25</f>
        <v>65</v>
      </c>
      <c r="J10" s="11">
        <f>datos_RdT!J25</f>
        <v>249</v>
      </c>
      <c r="K10" s="11">
        <f>datos_RdT!K25</f>
        <v>461</v>
      </c>
      <c r="L10" s="11">
        <f>datos_RdT!L25</f>
        <v>737</v>
      </c>
      <c r="M10" s="11"/>
      <c r="N10" s="11">
        <f>datos_RdT!N25</f>
        <v>191</v>
      </c>
      <c r="O10" s="11">
        <f>datos_RdT!O25</f>
        <v>288</v>
      </c>
      <c r="P10" s="11">
        <f>datos_RdT!P25</f>
        <v>38</v>
      </c>
      <c r="Q10" s="11">
        <f>datos_RdT!Q25</f>
        <v>627</v>
      </c>
      <c r="R10" s="11"/>
      <c r="S10" s="11">
        <f>datos_RdT!S25</f>
        <v>114</v>
      </c>
      <c r="T10" s="11">
        <f>datos_RdT!T25</f>
        <v>77</v>
      </c>
      <c r="U10" s="11">
        <f>datos_RdT!U25</f>
        <v>226</v>
      </c>
      <c r="V10" s="11">
        <f>SUM(C10:U10)+W10</f>
        <v>5628</v>
      </c>
      <c r="W10" s="11">
        <f>datos_RdT!W25</f>
        <v>7</v>
      </c>
      <c r="X10" s="11">
        <f>V10-K10</f>
        <v>5167</v>
      </c>
    </row>
    <row r="11" spans="1:24" x14ac:dyDescent="0.3">
      <c r="A11" s="5">
        <v>2015</v>
      </c>
      <c r="B11" t="s">
        <v>50</v>
      </c>
      <c r="C11" s="11">
        <f>datos_RdT!C27</f>
        <v>14420</v>
      </c>
      <c r="D11" s="11">
        <f>datos_RdT!D27</f>
        <v>4674</v>
      </c>
      <c r="E11" s="11">
        <f>datos_RdT!E27</f>
        <v>1300</v>
      </c>
      <c r="F11" s="11">
        <f>datos_RdT!F27</f>
        <v>3463</v>
      </c>
      <c r="G11" s="11">
        <f>datos_RdT!G27</f>
        <v>8350</v>
      </c>
      <c r="H11" s="11">
        <f>datos_RdT!H27</f>
        <v>2250</v>
      </c>
      <c r="I11" s="11">
        <f>datos_RdT!I27</f>
        <v>2100</v>
      </c>
      <c r="J11" s="11">
        <f>datos_RdT!J27</f>
        <v>1200</v>
      </c>
      <c r="K11" s="11">
        <f>datos_RdT!K27</f>
        <v>6131</v>
      </c>
      <c r="L11" s="11">
        <f>datos_RdT!L27</f>
        <v>11050</v>
      </c>
      <c r="M11" s="11"/>
      <c r="N11" s="11">
        <f>datos_RdT!N27</f>
        <v>2700</v>
      </c>
      <c r="O11" s="11">
        <f>datos_RdT!O27</f>
        <v>5700</v>
      </c>
      <c r="P11" s="11">
        <f>datos_RdT!P27</f>
        <v>600</v>
      </c>
      <c r="Q11" s="11">
        <f>datos_RdT!Q27</f>
        <v>11700</v>
      </c>
      <c r="R11" s="11"/>
      <c r="S11" s="11">
        <f>datos_RdT!S27</f>
        <v>3450</v>
      </c>
      <c r="T11" s="11">
        <f>datos_RdT!T27</f>
        <v>1600</v>
      </c>
      <c r="U11" s="11">
        <f>datos_RdT!U27</f>
        <v>4300</v>
      </c>
      <c r="V11" s="6">
        <f>SUM(C11:U11)</f>
        <v>84988</v>
      </c>
      <c r="W11" s="11">
        <f>datos_RdT!W27</f>
        <v>900</v>
      </c>
      <c r="X11" s="6">
        <f>V11-K11</f>
        <v>78857</v>
      </c>
    </row>
    <row r="12" spans="1:24" x14ac:dyDescent="0.3">
      <c r="A12" s="5">
        <v>2015</v>
      </c>
      <c r="B12" t="s">
        <v>41</v>
      </c>
      <c r="C12" s="9">
        <f>(C9/C3-1)</f>
        <v>5.4378685745346544E-3</v>
      </c>
      <c r="D12" s="9">
        <f>(D9/D3-1)</f>
        <v>1.2392209580087465E-2</v>
      </c>
      <c r="E12" s="9">
        <f>(E9/E3-1)</f>
        <v>0</v>
      </c>
      <c r="F12" s="9">
        <f t="shared" ref="F12:V12" si="0">(F9/F3-1)</f>
        <v>8.3291701503664051E-2</v>
      </c>
      <c r="G12" s="9">
        <f t="shared" si="0"/>
        <v>5.9566429035438073E-3</v>
      </c>
      <c r="H12" s="9">
        <f t="shared" si="0"/>
        <v>4.4854883313229399E-2</v>
      </c>
      <c r="I12" s="9">
        <f t="shared" si="0"/>
        <v>3.3306992114561895E-2</v>
      </c>
      <c r="J12" s="9">
        <f t="shared" si="0"/>
        <v>0</v>
      </c>
      <c r="K12" s="9">
        <f t="shared" si="0"/>
        <v>1.8300532630277644E-4</v>
      </c>
      <c r="L12" s="9">
        <f t="shared" si="0"/>
        <v>3.7017850925427087E-3</v>
      </c>
      <c r="M12" s="9"/>
      <c r="N12" s="9">
        <f t="shared" si="0"/>
        <v>2.3912831336641904E-2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/>
      <c r="S12" s="9">
        <f t="shared" si="0"/>
        <v>0</v>
      </c>
      <c r="T12" s="9">
        <f t="shared" si="0"/>
        <v>0</v>
      </c>
      <c r="U12" s="9">
        <f t="shared" si="0"/>
        <v>2.7127901764880225E-2</v>
      </c>
      <c r="V12" s="9">
        <f t="shared" si="0"/>
        <v>9.7492556584430901E-3</v>
      </c>
      <c r="W12" s="11"/>
    </row>
    <row r="13" spans="1:24" x14ac:dyDescent="0.3">
      <c r="A13" s="5">
        <v>2015</v>
      </c>
      <c r="B13" t="s">
        <v>26</v>
      </c>
      <c r="C13" s="9">
        <f>(C10/C4-1)</f>
        <v>3.284072249589487E-2</v>
      </c>
      <c r="D13" s="9">
        <f t="shared" ref="D13:V13" si="1">(D10/D4-1)</f>
        <v>3.3112582781456901E-2</v>
      </c>
      <c r="E13" s="9">
        <f t="shared" si="1"/>
        <v>0</v>
      </c>
      <c r="F13" s="9">
        <f t="shared" si="1"/>
        <v>5.4365733113673764E-2</v>
      </c>
      <c r="G13" s="9">
        <f t="shared" si="1"/>
        <v>2.3041474654377891E-2</v>
      </c>
      <c r="H13" s="9">
        <f t="shared" si="1"/>
        <v>3.6144578313253017E-2</v>
      </c>
      <c r="I13" s="9">
        <f t="shared" si="1"/>
        <v>0.16071428571428581</v>
      </c>
      <c r="J13" s="9">
        <f t="shared" si="1"/>
        <v>0</v>
      </c>
      <c r="K13" s="9">
        <f t="shared" si="1"/>
        <v>6.2211981566820285E-2</v>
      </c>
      <c r="L13" s="9">
        <f t="shared" si="1"/>
        <v>1.2362637362637319E-2</v>
      </c>
      <c r="M13" s="9"/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/>
      <c r="S13" s="9">
        <f t="shared" si="1"/>
        <v>1.7857142857142794E-2</v>
      </c>
      <c r="T13" s="9">
        <f t="shared" si="1"/>
        <v>0</v>
      </c>
      <c r="U13" s="9">
        <f t="shared" si="1"/>
        <v>4.4444444444444731E-3</v>
      </c>
      <c r="V13" s="9">
        <f t="shared" si="1"/>
        <v>2.4763292061179998E-2</v>
      </c>
      <c r="W13" s="11"/>
    </row>
    <row r="14" spans="1:24" x14ac:dyDescent="0.3">
      <c r="A14" s="5">
        <v>2015</v>
      </c>
      <c r="B14" t="s">
        <v>50</v>
      </c>
      <c r="C14" s="9">
        <f>(C11/C5-1)</f>
        <v>0</v>
      </c>
      <c r="D14" s="9">
        <f t="shared" ref="D14:V14" si="2">(D11/D5-1)</f>
        <v>0</v>
      </c>
      <c r="E14" s="9">
        <f t="shared" si="2"/>
        <v>0</v>
      </c>
      <c r="F14" s="9">
        <f t="shared" si="2"/>
        <v>0.1609118337244384</v>
      </c>
      <c r="G14" s="9">
        <f t="shared" si="2"/>
        <v>0</v>
      </c>
      <c r="H14" s="9">
        <f t="shared" si="2"/>
        <v>0.19999999999999996</v>
      </c>
      <c r="I14" s="9">
        <f t="shared" si="2"/>
        <v>0</v>
      </c>
      <c r="J14" s="9"/>
      <c r="K14" s="9">
        <f t="shared" si="2"/>
        <v>0</v>
      </c>
      <c r="L14" s="9">
        <f t="shared" si="2"/>
        <v>0</v>
      </c>
      <c r="M14" s="9"/>
      <c r="N14" s="9">
        <f t="shared" si="2"/>
        <v>0</v>
      </c>
      <c r="O14" s="9">
        <f t="shared" si="2"/>
        <v>0</v>
      </c>
      <c r="P14" s="9"/>
      <c r="Q14" s="9">
        <f t="shared" si="2"/>
        <v>0</v>
      </c>
      <c r="R14" s="9"/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1.0162480833917797E-2</v>
      </c>
      <c r="W14" s="11"/>
    </row>
    <row r="15" spans="1:24" x14ac:dyDescent="0.3">
      <c r="A15" s="5">
        <v>2016</v>
      </c>
      <c r="B15" t="s">
        <v>41</v>
      </c>
      <c r="C15" s="6">
        <f>datos_RdT!C34</f>
        <v>5958.4310844672282</v>
      </c>
      <c r="D15" s="6">
        <f>datos_RdT!D34</f>
        <v>3295.8925160925842</v>
      </c>
      <c r="E15" s="6">
        <f>datos_RdT!E34</f>
        <v>961.01322446157519</v>
      </c>
      <c r="F15" s="6">
        <f>datos_RdT!F34</f>
        <v>1800.9359999999999</v>
      </c>
      <c r="G15" s="6">
        <f>datos_RdT!G34</f>
        <v>2364.9742484508588</v>
      </c>
      <c r="H15" s="6">
        <f>datos_RdT!H34</f>
        <v>1354.1649999999997</v>
      </c>
      <c r="I15" s="6">
        <f>datos_RdT!I34</f>
        <v>564.6318103958389</v>
      </c>
      <c r="J15" s="6">
        <f>datos_RdT!J34</f>
        <v>4103.0784755339191</v>
      </c>
      <c r="K15" s="6">
        <f>datos_RdT!K34</f>
        <v>7711.5691058105658</v>
      </c>
      <c r="L15" s="6">
        <f>datos_RdT!L34</f>
        <v>4804.8356273822401</v>
      </c>
      <c r="M15" s="6"/>
      <c r="N15" s="6">
        <f>datos_RdT!N34</f>
        <v>3163.0493143557314</v>
      </c>
      <c r="O15" s="6">
        <f>datos_RdT!O34</f>
        <v>2683.4442872727277</v>
      </c>
      <c r="P15" s="6">
        <f>datos_RdT!P34</f>
        <v>257.25705945892349</v>
      </c>
      <c r="Q15" s="6">
        <f>datos_RdT!Q34</f>
        <v>2152.7454941305236</v>
      </c>
      <c r="R15" s="6"/>
      <c r="S15" s="6">
        <f>datos_RdT!S34</f>
        <v>832.42387708924196</v>
      </c>
      <c r="T15" s="6">
        <f>datos_RdT!T34</f>
        <v>494.79909044691829</v>
      </c>
      <c r="U15" s="6">
        <f>datos_RdT!U34</f>
        <v>1359.1482846511249</v>
      </c>
      <c r="V15" s="6">
        <f>SUM(C15:U15)</f>
        <v>43862.394500000009</v>
      </c>
      <c r="X15" s="6">
        <f>V15-K15</f>
        <v>36150.825394189444</v>
      </c>
    </row>
    <row r="16" spans="1:24" x14ac:dyDescent="0.3">
      <c r="A16" s="5">
        <v>2016</v>
      </c>
      <c r="B16" t="s">
        <v>26</v>
      </c>
      <c r="C16" s="11">
        <f>datos_RdT!C39</f>
        <v>632</v>
      </c>
      <c r="D16" s="11">
        <f>datos_RdT!D39</f>
        <v>312</v>
      </c>
      <c r="E16" s="11">
        <f>datos_RdT!E39</f>
        <v>93</v>
      </c>
      <c r="F16" s="11">
        <f>datos_RdT!F39</f>
        <v>648</v>
      </c>
      <c r="G16" s="11">
        <f>datos_RdT!G39</f>
        <v>464</v>
      </c>
      <c r="H16" s="11">
        <f>datos_RdT!H39</f>
        <v>450</v>
      </c>
      <c r="I16" s="11">
        <f>datos_RdT!I39</f>
        <v>65</v>
      </c>
      <c r="J16" s="11">
        <f>datos_RdT!J39</f>
        <v>250</v>
      </c>
      <c r="K16" s="11">
        <f>datos_RdT!K39</f>
        <v>462</v>
      </c>
      <c r="L16" s="11">
        <f>datos_RdT!L39</f>
        <v>737</v>
      </c>
      <c r="M16" s="11"/>
      <c r="N16" s="11">
        <f>datos_RdT!N39</f>
        <v>191</v>
      </c>
      <c r="O16" s="11">
        <f>datos_RdT!O39</f>
        <v>294</v>
      </c>
      <c r="P16" s="11">
        <f>datos_RdT!P39</f>
        <v>38</v>
      </c>
      <c r="Q16" s="11">
        <f>datos_RdT!Q39</f>
        <v>629</v>
      </c>
      <c r="R16" s="11"/>
      <c r="S16" s="11">
        <f>datos_RdT!S39</f>
        <v>114</v>
      </c>
      <c r="T16" s="11">
        <f>datos_RdT!T39</f>
        <v>77</v>
      </c>
      <c r="U16" s="11">
        <f>datos_RdT!U39</f>
        <v>228</v>
      </c>
      <c r="V16" s="11">
        <f>SUM(C16:U16)+W16</f>
        <v>5691</v>
      </c>
      <c r="W16" s="11">
        <f>datos_RdT!W39</f>
        <v>7</v>
      </c>
      <c r="X16" s="11">
        <f>V16-K16</f>
        <v>5229</v>
      </c>
    </row>
    <row r="17" spans="1:24" x14ac:dyDescent="0.3">
      <c r="A17" s="5">
        <v>2016</v>
      </c>
      <c r="B17" t="s">
        <v>50</v>
      </c>
      <c r="C17" s="11">
        <f>datos_RdT!C41</f>
        <v>14420</v>
      </c>
      <c r="D17" s="11">
        <f>datos_RdT!D41</f>
        <v>4674</v>
      </c>
      <c r="E17" s="11">
        <f>datos_RdT!E41</f>
        <v>1300</v>
      </c>
      <c r="F17" s="11">
        <f>datos_RdT!F41</f>
        <v>3463</v>
      </c>
      <c r="G17" s="11">
        <f>datos_RdT!G41</f>
        <v>8950</v>
      </c>
      <c r="H17" s="11">
        <f>datos_RdT!H41</f>
        <v>2250</v>
      </c>
      <c r="I17" s="11">
        <f>datos_RdT!I41</f>
        <v>2100</v>
      </c>
      <c r="J17" s="11">
        <f>datos_RdT!J41</f>
        <v>1200</v>
      </c>
      <c r="K17" s="11">
        <f>datos_RdT!K41</f>
        <v>6131</v>
      </c>
      <c r="L17" s="11">
        <f>datos_RdT!L41</f>
        <v>11050</v>
      </c>
      <c r="M17" s="11"/>
      <c r="N17" s="11">
        <f>datos_RdT!N41</f>
        <v>2700</v>
      </c>
      <c r="O17" s="11">
        <f>datos_RdT!O41</f>
        <v>5700</v>
      </c>
      <c r="P17" s="11">
        <f>datos_RdT!P41</f>
        <v>600</v>
      </c>
      <c r="Q17" s="11">
        <f>datos_RdT!Q41</f>
        <v>11700</v>
      </c>
      <c r="R17" s="11"/>
      <c r="S17" s="11">
        <f>datos_RdT!S41</f>
        <v>3450</v>
      </c>
      <c r="T17" s="11">
        <f>datos_RdT!T41</f>
        <v>1600</v>
      </c>
      <c r="U17" s="11">
        <f>datos_RdT!U41</f>
        <v>4300</v>
      </c>
      <c r="V17" s="6">
        <f>SUM(C17:U17)</f>
        <v>85588</v>
      </c>
      <c r="W17" s="11">
        <f>datos_RdT!W41</f>
        <v>900</v>
      </c>
      <c r="X17" s="6">
        <f>V17-K17</f>
        <v>79457</v>
      </c>
    </row>
    <row r="18" spans="1:24" x14ac:dyDescent="0.3">
      <c r="A18" s="5">
        <v>2016</v>
      </c>
      <c r="B18" t="s">
        <v>41</v>
      </c>
      <c r="C18" s="9">
        <f>(C15/C9-1)</f>
        <v>4.2044437374166854E-3</v>
      </c>
      <c r="D18" s="9">
        <f t="shared" ref="D18:V18" si="3">(D15/D9-1)</f>
        <v>5.4730624059037725E-2</v>
      </c>
      <c r="E18" s="9">
        <f t="shared" si="3"/>
        <v>3.8872809996588709E-2</v>
      </c>
      <c r="F18" s="9">
        <f t="shared" si="3"/>
        <v>7.5826671652722055E-2</v>
      </c>
      <c r="G18" s="9">
        <f t="shared" si="3"/>
        <v>5.7456082214464299E-2</v>
      </c>
      <c r="H18" s="9">
        <f t="shared" si="3"/>
        <v>5.3498287624196283E-3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3.7309569528281017E-3</v>
      </c>
      <c r="M18" s="9"/>
      <c r="N18" s="9">
        <f t="shared" si="3"/>
        <v>0</v>
      </c>
      <c r="O18" s="9">
        <f t="shared" si="3"/>
        <v>5.0168270558933248E-2</v>
      </c>
      <c r="P18" s="9">
        <f t="shared" si="3"/>
        <v>0</v>
      </c>
      <c r="Q18" s="9">
        <f t="shared" si="3"/>
        <v>0</v>
      </c>
      <c r="R18" s="9"/>
      <c r="S18" s="9">
        <f t="shared" si="3"/>
        <v>2.0342526243663173E-2</v>
      </c>
      <c r="T18" s="9">
        <f t="shared" si="3"/>
        <v>0</v>
      </c>
      <c r="U18" s="9">
        <f t="shared" si="3"/>
        <v>2.86952641999072E-5</v>
      </c>
      <c r="V18" s="9">
        <f t="shared" si="3"/>
        <v>1.5212520280141417E-2</v>
      </c>
      <c r="W18" s="11"/>
    </row>
    <row r="19" spans="1:24" x14ac:dyDescent="0.3">
      <c r="A19" s="5">
        <v>2016</v>
      </c>
      <c r="B19" t="s">
        <v>26</v>
      </c>
      <c r="C19" s="9">
        <f>(C16/C10-1)</f>
        <v>4.7694753577105509E-3</v>
      </c>
      <c r="D19" s="9">
        <f t="shared" ref="D19:V19" si="4">(D16/D10-1)</f>
        <v>0</v>
      </c>
      <c r="E19" s="9">
        <f t="shared" si="4"/>
        <v>0</v>
      </c>
      <c r="F19" s="9">
        <f t="shared" si="4"/>
        <v>1.2499999999999956E-2</v>
      </c>
      <c r="G19" s="9">
        <f t="shared" si="4"/>
        <v>4.5045045045045029E-2</v>
      </c>
      <c r="H19" s="9">
        <f t="shared" si="4"/>
        <v>4.6511627906976827E-2</v>
      </c>
      <c r="I19" s="9">
        <f t="shared" si="4"/>
        <v>0</v>
      </c>
      <c r="J19" s="9">
        <f t="shared" si="4"/>
        <v>4.0160642570281624E-3</v>
      </c>
      <c r="K19" s="9">
        <f t="shared" si="4"/>
        <v>2.1691973969630851E-3</v>
      </c>
      <c r="L19" s="9">
        <f t="shared" si="4"/>
        <v>0</v>
      </c>
      <c r="M19" s="9"/>
      <c r="N19" s="9">
        <f t="shared" si="4"/>
        <v>0</v>
      </c>
      <c r="O19" s="9">
        <f t="shared" si="4"/>
        <v>2.0833333333333259E-2</v>
      </c>
      <c r="P19" s="9">
        <f t="shared" si="4"/>
        <v>0</v>
      </c>
      <c r="Q19" s="9">
        <f t="shared" si="4"/>
        <v>3.1897926634769647E-3</v>
      </c>
      <c r="R19" s="9"/>
      <c r="S19" s="9">
        <f t="shared" si="4"/>
        <v>0</v>
      </c>
      <c r="T19" s="9">
        <f t="shared" si="4"/>
        <v>0</v>
      </c>
      <c r="U19" s="9">
        <f t="shared" si="4"/>
        <v>8.8495575221239076E-3</v>
      </c>
      <c r="V19" s="9">
        <f t="shared" si="4"/>
        <v>1.1194029850746245E-2</v>
      </c>
      <c r="W19" s="11"/>
      <c r="X19" s="3"/>
    </row>
    <row r="20" spans="1:24" x14ac:dyDescent="0.3">
      <c r="A20" s="5">
        <v>2016</v>
      </c>
      <c r="B20" t="s">
        <v>50</v>
      </c>
      <c r="C20" s="9">
        <f>(C17/C11-1)</f>
        <v>0</v>
      </c>
      <c r="D20" s="9">
        <f t="shared" ref="D20:V20" si="5">(D17/D11-1)</f>
        <v>0</v>
      </c>
      <c r="E20" s="9">
        <f t="shared" si="5"/>
        <v>0</v>
      </c>
      <c r="F20" s="9">
        <f t="shared" si="5"/>
        <v>0</v>
      </c>
      <c r="G20" s="9">
        <f t="shared" si="5"/>
        <v>7.1856287425149601E-2</v>
      </c>
      <c r="H20" s="9">
        <f t="shared" si="5"/>
        <v>0</v>
      </c>
      <c r="I20" s="9">
        <f t="shared" si="5"/>
        <v>0</v>
      </c>
      <c r="J20" s="9">
        <f>(J17/J11-1)</f>
        <v>0</v>
      </c>
      <c r="K20" s="9">
        <f t="shared" si="5"/>
        <v>0</v>
      </c>
      <c r="L20" s="9">
        <f t="shared" si="5"/>
        <v>0</v>
      </c>
      <c r="M20" s="9"/>
      <c r="N20" s="9">
        <f t="shared" si="5"/>
        <v>0</v>
      </c>
      <c r="O20" s="9">
        <f t="shared" si="5"/>
        <v>0</v>
      </c>
      <c r="P20" s="9"/>
      <c r="Q20" s="9">
        <f t="shared" si="5"/>
        <v>0</v>
      </c>
      <c r="R20" s="9"/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7.0598202099119156E-3</v>
      </c>
      <c r="W20" s="11"/>
    </row>
    <row r="21" spans="1:24" x14ac:dyDescent="0.3">
      <c r="A21" s="5">
        <v>2017</v>
      </c>
      <c r="B21" t="s">
        <v>41</v>
      </c>
      <c r="C21" s="6">
        <f>datos_RdT!C48</f>
        <v>5958.4310844672282</v>
      </c>
      <c r="D21" s="6">
        <f>datos_RdT!D48</f>
        <v>3305.572516092584</v>
      </c>
      <c r="E21" s="6">
        <f>datos_RdT!E48</f>
        <v>961.01322446157519</v>
      </c>
      <c r="F21" s="6">
        <f>datos_RdT!F48</f>
        <v>1809.2189999999998</v>
      </c>
      <c r="G21" s="6">
        <f>datos_RdT!G48</f>
        <v>2380.1432484508587</v>
      </c>
      <c r="H21" s="6">
        <f>datos_RdT!H48</f>
        <v>1355.0969999999998</v>
      </c>
      <c r="I21" s="6">
        <f>datos_RdT!I48</f>
        <v>564.6318103958389</v>
      </c>
      <c r="J21" s="6">
        <f>datos_RdT!J48</f>
        <v>4137.3584755339198</v>
      </c>
      <c r="K21" s="6">
        <f>datos_RdT!K48</f>
        <v>7759.1275058105657</v>
      </c>
      <c r="L21" s="6">
        <f>datos_RdT!L48</f>
        <v>4805.7046273822389</v>
      </c>
      <c r="M21" s="6"/>
      <c r="N21" s="6">
        <f>datos_RdT!N48</f>
        <v>3163.0493143557314</v>
      </c>
      <c r="O21" s="6">
        <f>datos_RdT!O48</f>
        <v>2683.4442872727277</v>
      </c>
      <c r="P21" s="6">
        <f>datos_RdT!P48</f>
        <v>257.25705945892349</v>
      </c>
      <c r="Q21" s="6">
        <f>datos_RdT!Q48</f>
        <v>2179.3990941305237</v>
      </c>
      <c r="R21" s="6"/>
      <c r="S21" s="6">
        <f>datos_RdT!S48</f>
        <v>832.42387708924196</v>
      </c>
      <c r="T21" s="6">
        <f>datos_RdT!T48</f>
        <v>494.79909044691829</v>
      </c>
      <c r="U21" s="6">
        <f>datos_RdT!U48</f>
        <v>1359.2622846511249</v>
      </c>
      <c r="V21" s="6">
        <f t="shared" ref="V21:V27" si="6">SUM(C21:U21)</f>
        <v>44005.933500000006</v>
      </c>
      <c r="X21" s="6">
        <f>V21-K21</f>
        <v>36246.805994189439</v>
      </c>
    </row>
    <row r="22" spans="1:24" x14ac:dyDescent="0.3">
      <c r="A22" s="5">
        <v>2017</v>
      </c>
      <c r="B22" t="s">
        <v>26</v>
      </c>
      <c r="C22" s="11">
        <f>datos_RdT!C53</f>
        <v>632</v>
      </c>
      <c r="D22" s="11">
        <f>datos_RdT!D53</f>
        <v>314</v>
      </c>
      <c r="E22" s="11">
        <f>datos_RdT!E53</f>
        <v>93</v>
      </c>
      <c r="F22" s="11">
        <f>datos_RdT!F53</f>
        <v>654</v>
      </c>
      <c r="G22" s="11">
        <f>datos_RdT!G53</f>
        <v>481</v>
      </c>
      <c r="H22" s="11">
        <f>datos_RdT!H53</f>
        <v>500</v>
      </c>
      <c r="I22" s="11">
        <f>datos_RdT!I53</f>
        <v>65</v>
      </c>
      <c r="J22" s="11">
        <f>datos_RdT!J53</f>
        <v>252</v>
      </c>
      <c r="K22" s="11">
        <f>datos_RdT!K53</f>
        <v>476</v>
      </c>
      <c r="L22" s="11">
        <f>datos_RdT!L53</f>
        <v>745</v>
      </c>
      <c r="M22" s="11"/>
      <c r="N22" s="11">
        <f>datos_RdT!N53</f>
        <v>191</v>
      </c>
      <c r="O22" s="11">
        <f>datos_RdT!O53</f>
        <v>294</v>
      </c>
      <c r="P22" s="11">
        <f>datos_RdT!P53</f>
        <v>38</v>
      </c>
      <c r="Q22" s="11">
        <f>datos_RdT!Q53</f>
        <v>630</v>
      </c>
      <c r="R22" s="11"/>
      <c r="S22" s="11">
        <f>datos_RdT!S53</f>
        <v>114</v>
      </c>
      <c r="T22" s="11">
        <f>datos_RdT!T53</f>
        <v>78</v>
      </c>
      <c r="U22" s="11">
        <f>datos_RdT!U53</f>
        <v>230</v>
      </c>
      <c r="V22" s="11">
        <f>SUM(C22:U22)+W22</f>
        <v>5794</v>
      </c>
      <c r="W22" s="11">
        <f>datos_RdT!W53</f>
        <v>7</v>
      </c>
      <c r="X22" s="11">
        <f>V22-K22</f>
        <v>5318</v>
      </c>
    </row>
    <row r="23" spans="1:24" x14ac:dyDescent="0.3">
      <c r="A23" s="5">
        <v>2017</v>
      </c>
      <c r="B23" t="s">
        <v>50</v>
      </c>
      <c r="C23" s="11">
        <f>datos_RdT!C55</f>
        <v>14420</v>
      </c>
      <c r="D23" s="11">
        <f>datos_RdT!D55</f>
        <v>4674</v>
      </c>
      <c r="E23" s="11">
        <f>datos_RdT!E55</f>
        <v>1300</v>
      </c>
      <c r="F23" s="11">
        <f>datos_RdT!F55</f>
        <v>3463</v>
      </c>
      <c r="G23" s="11">
        <f>datos_RdT!G55</f>
        <v>8950</v>
      </c>
      <c r="H23" s="11">
        <f>datos_RdT!H55</f>
        <v>2810</v>
      </c>
      <c r="I23" s="11">
        <f>datos_RdT!I55</f>
        <v>2100</v>
      </c>
      <c r="J23" s="11">
        <f>datos_RdT!J55</f>
        <v>1200</v>
      </c>
      <c r="K23" s="11">
        <f>datos_RdT!K55</f>
        <v>6131</v>
      </c>
      <c r="L23" s="11">
        <f>datos_RdT!L55</f>
        <v>11050</v>
      </c>
      <c r="M23" s="11"/>
      <c r="N23" s="11">
        <f>datos_RdT!N55</f>
        <v>2700</v>
      </c>
      <c r="O23" s="11">
        <f>datos_RdT!O55</f>
        <v>5700</v>
      </c>
      <c r="P23" s="11">
        <f>datos_RdT!P55</f>
        <v>600</v>
      </c>
      <c r="Q23" s="11">
        <f>datos_RdT!Q55</f>
        <v>11700</v>
      </c>
      <c r="R23" s="11"/>
      <c r="S23" s="11">
        <f>datos_RdT!S55</f>
        <v>3450</v>
      </c>
      <c r="T23" s="11">
        <f>datos_RdT!T55</f>
        <v>1600</v>
      </c>
      <c r="U23" s="11">
        <f>datos_RdT!U55</f>
        <v>4300</v>
      </c>
      <c r="V23" s="6">
        <f>SUM(C23:U23)</f>
        <v>86148</v>
      </c>
      <c r="W23" s="11">
        <f>datos_RdT!W55</f>
        <v>900</v>
      </c>
      <c r="X23" s="6">
        <f>V23-K23</f>
        <v>80017</v>
      </c>
    </row>
    <row r="24" spans="1:24" x14ac:dyDescent="0.3">
      <c r="A24" s="5">
        <v>2017</v>
      </c>
      <c r="B24" t="s">
        <v>41</v>
      </c>
      <c r="C24" s="9">
        <f>(C21/C15-1)</f>
        <v>0</v>
      </c>
      <c r="D24" s="9">
        <f t="shared" ref="D24:V24" si="7">(D21/D15-1)</f>
        <v>2.936988980294819E-3</v>
      </c>
      <c r="E24" s="9">
        <f t="shared" si="7"/>
        <v>0</v>
      </c>
      <c r="F24" s="9">
        <f t="shared" si="7"/>
        <v>4.5992750436438801E-3</v>
      </c>
      <c r="G24" s="9">
        <f t="shared" si="7"/>
        <v>6.4140233281340109E-3</v>
      </c>
      <c r="H24" s="9">
        <f t="shared" si="7"/>
        <v>6.8824700091929536E-4</v>
      </c>
      <c r="I24" s="9">
        <f t="shared" si="7"/>
        <v>0</v>
      </c>
      <c r="J24" s="9">
        <f t="shared" si="7"/>
        <v>8.3547025006729392E-3</v>
      </c>
      <c r="K24" s="9">
        <f t="shared" si="7"/>
        <v>6.1671495576904878E-3</v>
      </c>
      <c r="L24" s="9">
        <f t="shared" si="7"/>
        <v>1.8085946479562409E-4</v>
      </c>
      <c r="M24" s="9"/>
      <c r="N24" s="9">
        <f t="shared" si="7"/>
        <v>0</v>
      </c>
      <c r="O24" s="9">
        <f t="shared" si="7"/>
        <v>0</v>
      </c>
      <c r="P24" s="9">
        <f t="shared" si="7"/>
        <v>0</v>
      </c>
      <c r="Q24" s="9">
        <f t="shared" si="7"/>
        <v>1.2381212768843852E-2</v>
      </c>
      <c r="R24" s="9"/>
      <c r="S24" s="9">
        <f t="shared" si="7"/>
        <v>0</v>
      </c>
      <c r="T24" s="9">
        <f t="shared" si="7"/>
        <v>0</v>
      </c>
      <c r="U24" s="9">
        <f t="shared" si="7"/>
        <v>8.3876057739518117E-5</v>
      </c>
      <c r="V24" s="9">
        <f t="shared" si="7"/>
        <v>3.2724843601503739E-3</v>
      </c>
      <c r="W24" s="11"/>
    </row>
    <row r="25" spans="1:24" x14ac:dyDescent="0.3">
      <c r="A25" s="5">
        <v>2017</v>
      </c>
      <c r="B25" t="s">
        <v>26</v>
      </c>
      <c r="C25" s="9">
        <f>(C22/C16-1)</f>
        <v>0</v>
      </c>
      <c r="D25" s="9">
        <f t="shared" ref="D25:V25" si="8">(D22/D16-1)</f>
        <v>6.4102564102563875E-3</v>
      </c>
      <c r="E25" s="9">
        <f t="shared" si="8"/>
        <v>0</v>
      </c>
      <c r="F25" s="9">
        <f t="shared" si="8"/>
        <v>9.2592592592593004E-3</v>
      </c>
      <c r="G25" s="9">
        <f t="shared" si="8"/>
        <v>3.6637931034482651E-2</v>
      </c>
      <c r="H25" s="9">
        <f t="shared" si="8"/>
        <v>0.11111111111111116</v>
      </c>
      <c r="I25" s="9">
        <f t="shared" si="8"/>
        <v>0</v>
      </c>
      <c r="J25" s="9">
        <f t="shared" si="8"/>
        <v>8.0000000000000071E-3</v>
      </c>
      <c r="K25" s="9">
        <f t="shared" si="8"/>
        <v>3.0303030303030276E-2</v>
      </c>
      <c r="L25" s="9">
        <f t="shared" si="8"/>
        <v>1.0854816824966029E-2</v>
      </c>
      <c r="M25" s="9"/>
      <c r="N25" s="9">
        <f t="shared" si="8"/>
        <v>0</v>
      </c>
      <c r="O25" s="9">
        <f t="shared" si="8"/>
        <v>0</v>
      </c>
      <c r="P25" s="9">
        <f t="shared" si="8"/>
        <v>0</v>
      </c>
      <c r="Q25" s="9">
        <f t="shared" si="8"/>
        <v>1.5898251192367763E-3</v>
      </c>
      <c r="R25" s="9"/>
      <c r="S25" s="9">
        <f t="shared" si="8"/>
        <v>0</v>
      </c>
      <c r="T25" s="9">
        <f t="shared" si="8"/>
        <v>1.298701298701288E-2</v>
      </c>
      <c r="U25" s="9">
        <f t="shared" si="8"/>
        <v>8.7719298245614308E-3</v>
      </c>
      <c r="V25" s="9">
        <f t="shared" si="8"/>
        <v>1.8098752416095598E-2</v>
      </c>
      <c r="W25" s="11"/>
    </row>
    <row r="26" spans="1:24" x14ac:dyDescent="0.3">
      <c r="A26" s="5">
        <v>2017</v>
      </c>
      <c r="B26" t="s">
        <v>50</v>
      </c>
      <c r="C26" s="9">
        <f>(C23/C17-1)</f>
        <v>0</v>
      </c>
      <c r="D26" s="9">
        <f t="shared" ref="D26:V26" si="9">(D23/D17-1)</f>
        <v>0</v>
      </c>
      <c r="E26" s="9">
        <f t="shared" si="9"/>
        <v>0</v>
      </c>
      <c r="F26" s="9">
        <f t="shared" si="9"/>
        <v>0</v>
      </c>
      <c r="G26" s="9">
        <f t="shared" si="9"/>
        <v>0</v>
      </c>
      <c r="H26" s="9">
        <f t="shared" si="9"/>
        <v>0.24888888888888894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</v>
      </c>
      <c r="M26" s="9"/>
      <c r="N26" s="9">
        <f t="shared" si="9"/>
        <v>0</v>
      </c>
      <c r="O26" s="9">
        <f t="shared" si="9"/>
        <v>0</v>
      </c>
      <c r="P26" s="9">
        <f t="shared" si="9"/>
        <v>0</v>
      </c>
      <c r="Q26" s="9">
        <f t="shared" si="9"/>
        <v>0</v>
      </c>
      <c r="R26" s="9"/>
      <c r="S26" s="9">
        <f t="shared" si="9"/>
        <v>0</v>
      </c>
      <c r="T26" s="9">
        <f t="shared" si="9"/>
        <v>0</v>
      </c>
      <c r="U26" s="9">
        <f t="shared" si="9"/>
        <v>0</v>
      </c>
      <c r="V26" s="9">
        <f t="shared" si="9"/>
        <v>6.5429733140158763E-3</v>
      </c>
      <c r="W26" s="11"/>
    </row>
    <row r="27" spans="1:24" x14ac:dyDescent="0.3">
      <c r="A27" s="5">
        <v>2018</v>
      </c>
      <c r="B27" t="s">
        <v>41</v>
      </c>
      <c r="C27" s="6">
        <f>datos_RdT!C62</f>
        <v>5973.6970844672278</v>
      </c>
      <c r="D27" s="6">
        <f>datos_RdT!D62</f>
        <v>3305.572516092584</v>
      </c>
      <c r="E27" s="6">
        <f>datos_RdT!E62</f>
        <v>961.01322446157519</v>
      </c>
      <c r="F27" s="6">
        <f>datos_RdT!F62</f>
        <v>1853.9419999999998</v>
      </c>
      <c r="G27" s="6">
        <f>datos_RdT!G62</f>
        <v>2406.687248450859</v>
      </c>
      <c r="H27" s="6">
        <f>datos_RdT!H62</f>
        <v>1481.8359999999998</v>
      </c>
      <c r="I27" s="6">
        <f>datos_RdT!I62</f>
        <v>564.6318103958389</v>
      </c>
      <c r="J27" s="6">
        <f>datos_RdT!J62</f>
        <v>4137.3584755339198</v>
      </c>
      <c r="K27" s="6">
        <f>datos_RdT!K62</f>
        <v>7789.6025058105661</v>
      </c>
      <c r="L27" s="6">
        <f>datos_RdT!L62</f>
        <v>4810.6826273822408</v>
      </c>
      <c r="M27" s="6"/>
      <c r="N27" s="6">
        <f>datos_RdT!N62</f>
        <v>3163.0493143557314</v>
      </c>
      <c r="O27" s="6">
        <f>datos_RdT!O62</f>
        <v>2683.4442872727277</v>
      </c>
      <c r="P27" s="6">
        <f>datos_RdT!P62</f>
        <v>257.25705945892349</v>
      </c>
      <c r="Q27" s="6">
        <f>datos_RdT!Q62</f>
        <v>2179.3990941305237</v>
      </c>
      <c r="R27" s="6"/>
      <c r="S27" s="6">
        <f>datos_RdT!S62</f>
        <v>832.42387708924196</v>
      </c>
      <c r="T27" s="6">
        <f>datos_RdT!T62</f>
        <v>494.79909044691829</v>
      </c>
      <c r="U27" s="6">
        <f>datos_RdT!U62</f>
        <v>1359.2622846511249</v>
      </c>
      <c r="V27" s="6">
        <f t="shared" si="6"/>
        <v>44254.658499999998</v>
      </c>
      <c r="X27" s="6">
        <f>V27-K27</f>
        <v>36465.055994189432</v>
      </c>
    </row>
    <row r="28" spans="1:24" x14ac:dyDescent="0.3">
      <c r="A28" s="5">
        <v>2018</v>
      </c>
      <c r="B28" t="s">
        <v>26</v>
      </c>
      <c r="C28" s="11">
        <f>datos_RdT!C67</f>
        <v>645</v>
      </c>
      <c r="D28" s="11">
        <f>datos_RdT!D67</f>
        <v>316</v>
      </c>
      <c r="E28" s="11">
        <f>datos_RdT!E67</f>
        <v>94</v>
      </c>
      <c r="F28" s="11">
        <f>datos_RdT!F67</f>
        <v>655</v>
      </c>
      <c r="G28" s="11">
        <f>datos_RdT!G67</f>
        <v>481</v>
      </c>
      <c r="H28" s="11">
        <f>datos_RdT!H67</f>
        <v>569</v>
      </c>
      <c r="I28" s="11">
        <f>datos_RdT!I67</f>
        <v>65</v>
      </c>
      <c r="J28" s="11">
        <f>datos_RdT!J67</f>
        <v>253</v>
      </c>
      <c r="K28" s="11">
        <f>datos_RdT!K67</f>
        <v>490</v>
      </c>
      <c r="L28" s="11">
        <f>datos_RdT!L67</f>
        <v>766</v>
      </c>
      <c r="M28" s="11"/>
      <c r="N28" s="11">
        <f>datos_RdT!N67</f>
        <v>192</v>
      </c>
      <c r="O28" s="11">
        <f>datos_RdT!O67</f>
        <v>294</v>
      </c>
      <c r="P28" s="11">
        <f>datos_RdT!P67</f>
        <v>38</v>
      </c>
      <c r="Q28" s="11">
        <f>datos_RdT!Q67</f>
        <v>630</v>
      </c>
      <c r="R28" s="11"/>
      <c r="S28" s="11">
        <f>datos_RdT!S67</f>
        <v>114</v>
      </c>
      <c r="T28" s="11">
        <f>datos_RdT!T67</f>
        <v>78</v>
      </c>
      <c r="U28" s="11">
        <f>datos_RdT!U67</f>
        <v>231</v>
      </c>
      <c r="V28" s="11">
        <f>SUM(C28:U28)+W28</f>
        <v>5918</v>
      </c>
      <c r="W28" s="11">
        <f>datos_RdT!W67</f>
        <v>7</v>
      </c>
      <c r="X28" s="11">
        <f>V28-K28</f>
        <v>5428</v>
      </c>
    </row>
    <row r="29" spans="1:24" x14ac:dyDescent="0.3">
      <c r="A29" s="5">
        <v>2018</v>
      </c>
      <c r="B29" t="s">
        <v>50</v>
      </c>
      <c r="C29" s="11">
        <f>datos_RdT!C69</f>
        <v>14420</v>
      </c>
      <c r="D29" s="11">
        <f>datos_RdT!D69</f>
        <v>5456</v>
      </c>
      <c r="E29" s="11">
        <f>datos_RdT!E69</f>
        <v>1300</v>
      </c>
      <c r="F29" s="11">
        <f>datos_RdT!F69</f>
        <v>3463</v>
      </c>
      <c r="G29" s="11">
        <f>datos_RdT!G69</f>
        <v>8950</v>
      </c>
      <c r="H29" s="11">
        <f>datos_RdT!H69</f>
        <v>3310</v>
      </c>
      <c r="I29" s="11">
        <f>datos_RdT!I69</f>
        <v>2100</v>
      </c>
      <c r="J29" s="11">
        <f>datos_RdT!J69</f>
        <v>1200</v>
      </c>
      <c r="K29" s="11">
        <f>datos_RdT!K69</f>
        <v>6131</v>
      </c>
      <c r="L29" s="11">
        <f>datos_RdT!L69</f>
        <v>12350</v>
      </c>
      <c r="M29" s="11"/>
      <c r="N29" s="11">
        <f>datos_RdT!N69</f>
        <v>2700</v>
      </c>
      <c r="O29" s="11">
        <f>datos_RdT!O69</f>
        <v>5700</v>
      </c>
      <c r="P29" s="11">
        <f>datos_RdT!P69</f>
        <v>600</v>
      </c>
      <c r="Q29" s="11">
        <f>datos_RdT!Q69</f>
        <v>11700</v>
      </c>
      <c r="R29" s="11"/>
      <c r="S29" s="11">
        <f>datos_RdT!S69</f>
        <v>3450</v>
      </c>
      <c r="T29" s="11">
        <f>datos_RdT!T69</f>
        <v>1600</v>
      </c>
      <c r="U29" s="11">
        <f>datos_RdT!U69</f>
        <v>4500</v>
      </c>
      <c r="V29" s="6">
        <f>SUM(C29:U29)</f>
        <v>88930</v>
      </c>
      <c r="W29" s="11">
        <f>datos_RdT!W69</f>
        <v>900</v>
      </c>
      <c r="X29" s="6">
        <f>V29-K29</f>
        <v>82799</v>
      </c>
    </row>
    <row r="30" spans="1:24" x14ac:dyDescent="0.3">
      <c r="A30" s="5">
        <v>2018</v>
      </c>
      <c r="B30" t="s">
        <v>41</v>
      </c>
      <c r="C30" s="9">
        <f>(C27/C21-1)</f>
        <v>2.5620838411299918E-3</v>
      </c>
      <c r="D30" s="9">
        <f t="shared" ref="D30:V30" si="10">(D27/D21-1)</f>
        <v>0</v>
      </c>
      <c r="E30" s="9">
        <f t="shared" si="10"/>
        <v>0</v>
      </c>
      <c r="F30" s="9">
        <f t="shared" si="10"/>
        <v>2.4719506041004369E-2</v>
      </c>
      <c r="G30" s="9">
        <f t="shared" si="10"/>
        <v>1.115226993891083E-2</v>
      </c>
      <c r="H30" s="9">
        <f t="shared" si="10"/>
        <v>9.3527622007871125E-2</v>
      </c>
      <c r="I30" s="9">
        <f t="shared" si="10"/>
        <v>0</v>
      </c>
      <c r="J30" s="9">
        <f t="shared" si="10"/>
        <v>0</v>
      </c>
      <c r="K30" s="9">
        <f t="shared" si="10"/>
        <v>3.9276323242760647E-3</v>
      </c>
      <c r="L30" s="9">
        <f t="shared" si="10"/>
        <v>1.0358522601738862E-3</v>
      </c>
      <c r="M30" s="9"/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9"/>
      <c r="S30" s="9">
        <f t="shared" si="10"/>
        <v>0</v>
      </c>
      <c r="T30" s="9">
        <f t="shared" si="10"/>
        <v>0</v>
      </c>
      <c r="U30" s="9">
        <f t="shared" si="10"/>
        <v>0</v>
      </c>
      <c r="V30" s="9">
        <f t="shared" si="10"/>
        <v>5.6520787134306527E-3</v>
      </c>
    </row>
    <row r="31" spans="1:24" x14ac:dyDescent="0.3">
      <c r="A31" s="5">
        <v>2018</v>
      </c>
      <c r="B31" t="s">
        <v>26</v>
      </c>
      <c r="C31" s="9">
        <f>(C28/C22-1)</f>
        <v>2.0569620253164667E-2</v>
      </c>
      <c r="D31" s="9">
        <f t="shared" ref="D31:V31" si="11">(D28/D22-1)</f>
        <v>6.3694267515923553E-3</v>
      </c>
      <c r="E31" s="9">
        <f t="shared" si="11"/>
        <v>1.0752688172043001E-2</v>
      </c>
      <c r="F31" s="9">
        <f t="shared" si="11"/>
        <v>1.5290519877675379E-3</v>
      </c>
      <c r="G31" s="9">
        <f t="shared" si="11"/>
        <v>0</v>
      </c>
      <c r="H31" s="9">
        <f t="shared" si="11"/>
        <v>0.1379999999999999</v>
      </c>
      <c r="I31" s="9">
        <f t="shared" si="11"/>
        <v>0</v>
      </c>
      <c r="J31" s="9">
        <f t="shared" si="11"/>
        <v>3.9682539682539542E-3</v>
      </c>
      <c r="K31" s="9">
        <f t="shared" si="11"/>
        <v>2.9411764705882248E-2</v>
      </c>
      <c r="L31" s="9">
        <f t="shared" si="11"/>
        <v>2.8187919463087185E-2</v>
      </c>
      <c r="M31" s="9"/>
      <c r="N31" s="9">
        <f t="shared" si="11"/>
        <v>5.2356020942407877E-3</v>
      </c>
      <c r="O31" s="9">
        <f t="shared" si="11"/>
        <v>0</v>
      </c>
      <c r="P31" s="9">
        <f t="shared" si="11"/>
        <v>0</v>
      </c>
      <c r="Q31" s="9">
        <f t="shared" si="11"/>
        <v>0</v>
      </c>
      <c r="R31" s="9"/>
      <c r="S31" s="9">
        <f t="shared" si="11"/>
        <v>0</v>
      </c>
      <c r="T31" s="9">
        <f t="shared" si="11"/>
        <v>0</v>
      </c>
      <c r="U31" s="9">
        <f t="shared" si="11"/>
        <v>4.3478260869564966E-3</v>
      </c>
      <c r="V31" s="9">
        <f t="shared" si="11"/>
        <v>2.1401449775629855E-2</v>
      </c>
    </row>
    <row r="32" spans="1:24" x14ac:dyDescent="0.3">
      <c r="A32" s="5">
        <v>2018</v>
      </c>
      <c r="B32" t="s">
        <v>50</v>
      </c>
      <c r="C32" s="9">
        <f>(C29/C23-1)</f>
        <v>0</v>
      </c>
      <c r="D32" s="9">
        <f t="shared" ref="D32:V32" si="12">(D29/D23-1)</f>
        <v>0.16730851519041501</v>
      </c>
      <c r="E32" s="9">
        <f t="shared" si="12"/>
        <v>0</v>
      </c>
      <c r="F32" s="9">
        <f t="shared" si="12"/>
        <v>0</v>
      </c>
      <c r="G32" s="9">
        <f t="shared" si="12"/>
        <v>0</v>
      </c>
      <c r="H32" s="9">
        <f t="shared" si="12"/>
        <v>0.17793594306049831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0.11764705882352944</v>
      </c>
      <c r="M32" s="9"/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/>
      <c r="S32" s="9">
        <f t="shared" si="12"/>
        <v>0</v>
      </c>
      <c r="T32" s="9">
        <f t="shared" si="12"/>
        <v>0</v>
      </c>
      <c r="U32" s="9">
        <f t="shared" si="12"/>
        <v>4.6511627906976827E-2</v>
      </c>
      <c r="V32" s="9">
        <f t="shared" si="12"/>
        <v>3.2293262757115748E-2</v>
      </c>
    </row>
    <row r="33" spans="1:25" x14ac:dyDescent="0.3">
      <c r="A33" s="5">
        <v>2019</v>
      </c>
      <c r="B33" t="s">
        <v>41</v>
      </c>
      <c r="C33" s="6">
        <f>datos_RdT!C76</f>
        <v>6022.4240844672277</v>
      </c>
      <c r="D33" s="6">
        <f>datos_RdT!D76</f>
        <v>3323.5995160925841</v>
      </c>
      <c r="E33" s="6">
        <f>datos_RdT!E76</f>
        <v>961.01322446157519</v>
      </c>
      <c r="F33" s="6">
        <f>datos_RdT!F76</f>
        <v>1872.9447000000002</v>
      </c>
      <c r="G33" s="6">
        <f>datos_RdT!G76</f>
        <v>2407.5177484508595</v>
      </c>
      <c r="H33" s="6">
        <f>datos_RdT!H76</f>
        <v>1548.768</v>
      </c>
      <c r="I33" s="6">
        <f>datos_RdT!I76</f>
        <v>564.6318103958389</v>
      </c>
      <c r="J33" s="6">
        <f>datos_RdT!J76</f>
        <v>4137.3584755339198</v>
      </c>
      <c r="K33" s="6">
        <f>datos_RdT!K76</f>
        <v>7829.0045058105661</v>
      </c>
      <c r="L33" s="6">
        <f>datos_RdT!L76</f>
        <v>4812.4836273822411</v>
      </c>
      <c r="M33" s="6"/>
      <c r="N33" s="6">
        <f>datos_RdT!N76</f>
        <v>3163.0493143557314</v>
      </c>
      <c r="O33" s="6">
        <f>datos_RdT!O76</f>
        <v>2686.7702872727277</v>
      </c>
      <c r="P33" s="6">
        <f>datos_RdT!P76</f>
        <v>257.25705945892349</v>
      </c>
      <c r="Q33" s="6">
        <f>datos_RdT!Q76</f>
        <v>2179.5490941305238</v>
      </c>
      <c r="R33" s="6"/>
      <c r="S33" s="6">
        <f>datos_RdT!S76</f>
        <v>832.42387708924196</v>
      </c>
      <c r="T33" s="6">
        <f>datos_RdT!T76</f>
        <v>494.79909044691829</v>
      </c>
      <c r="U33" s="6">
        <f>datos_RdT!U76</f>
        <v>1359.2622846511249</v>
      </c>
      <c r="V33" s="6">
        <f>datos_RdT!V76</f>
        <v>44452.856700000011</v>
      </c>
      <c r="X33" s="6">
        <f>V33-K33</f>
        <v>36623.852194189443</v>
      </c>
    </row>
    <row r="34" spans="1:25" x14ac:dyDescent="0.3">
      <c r="A34" s="5">
        <v>2019</v>
      </c>
      <c r="B34" t="s">
        <v>26</v>
      </c>
      <c r="C34" s="11">
        <f>datos_RdT!C81</f>
        <v>663</v>
      </c>
      <c r="D34" s="11">
        <f>datos_RdT!D81</f>
        <v>324</v>
      </c>
      <c r="E34" s="11">
        <f>datos_RdT!E81</f>
        <v>94</v>
      </c>
      <c r="F34" s="11">
        <f>datos_RdT!F81</f>
        <v>689</v>
      </c>
      <c r="G34" s="11">
        <f>datos_RdT!G81</f>
        <v>508</v>
      </c>
      <c r="H34" s="11">
        <f>datos_RdT!H81</f>
        <v>586</v>
      </c>
      <c r="I34" s="11">
        <f>datos_RdT!I81</f>
        <v>65</v>
      </c>
      <c r="J34" s="11">
        <f>datos_RdT!J81</f>
        <v>260</v>
      </c>
      <c r="K34" s="11">
        <f>datos_RdT!K81</f>
        <v>505</v>
      </c>
      <c r="L34" s="11">
        <f>datos_RdT!L81</f>
        <v>781</v>
      </c>
      <c r="M34" s="11"/>
      <c r="N34" s="11">
        <f>datos_RdT!N81</f>
        <v>198</v>
      </c>
      <c r="O34" s="11">
        <f>datos_RdT!O81</f>
        <v>307</v>
      </c>
      <c r="P34" s="11">
        <f>datos_RdT!P81</f>
        <v>38</v>
      </c>
      <c r="Q34" s="11">
        <f>datos_RdT!Q81</f>
        <v>636</v>
      </c>
      <c r="R34" s="11"/>
      <c r="S34" s="11">
        <f>datos_RdT!S81</f>
        <v>116</v>
      </c>
      <c r="T34" s="11">
        <f>datos_RdT!T81</f>
        <v>78</v>
      </c>
      <c r="U34" s="11">
        <f>datos_RdT!U81</f>
        <v>231</v>
      </c>
      <c r="V34" s="11">
        <f>datos_RdT!V81</f>
        <v>6086</v>
      </c>
      <c r="W34" s="11">
        <f>datos_RdT!W81</f>
        <v>7</v>
      </c>
      <c r="X34" s="11">
        <f>V34-K34</f>
        <v>5581</v>
      </c>
    </row>
    <row r="35" spans="1:25" x14ac:dyDescent="0.3">
      <c r="A35" s="5">
        <v>2019</v>
      </c>
      <c r="B35" t="s">
        <v>50</v>
      </c>
      <c r="C35" s="11">
        <f>datos_RdT!C83</f>
        <v>15020</v>
      </c>
      <c r="D35" s="11">
        <f>datos_RdT!D83</f>
        <v>5456</v>
      </c>
      <c r="E35" s="11">
        <f>datos_RdT!E83</f>
        <v>1300</v>
      </c>
      <c r="F35" s="11">
        <f>datos_RdT!F83</f>
        <v>3838</v>
      </c>
      <c r="G35" s="11">
        <f>datos_RdT!G83</f>
        <v>8950</v>
      </c>
      <c r="H35" s="11">
        <f>datos_RdT!H83</f>
        <v>3470</v>
      </c>
      <c r="I35" s="11">
        <f>datos_RdT!I83</f>
        <v>2100</v>
      </c>
      <c r="J35" s="11">
        <f>datos_RdT!J83</f>
        <v>1200</v>
      </c>
      <c r="K35" s="11">
        <f>datos_RdT!K83</f>
        <v>6131</v>
      </c>
      <c r="L35" s="11">
        <f>datos_RdT!L83</f>
        <v>12350</v>
      </c>
      <c r="M35" s="11"/>
      <c r="N35" s="11">
        <f>datos_RdT!N83</f>
        <v>2700</v>
      </c>
      <c r="O35" s="11">
        <f>datos_RdT!O83</f>
        <v>5700</v>
      </c>
      <c r="P35" s="11">
        <f>datos_RdT!P83</f>
        <v>600</v>
      </c>
      <c r="Q35" s="11">
        <f>datos_RdT!Q83</f>
        <v>11700</v>
      </c>
      <c r="R35" s="11"/>
      <c r="S35" s="11">
        <f>datos_RdT!S83</f>
        <v>3450</v>
      </c>
      <c r="T35" s="11">
        <f>datos_RdT!T83</f>
        <v>1600</v>
      </c>
      <c r="U35" s="11">
        <f>datos_RdT!U83</f>
        <v>4700</v>
      </c>
      <c r="V35" s="6">
        <f>datos_RdT!V83</f>
        <v>91165</v>
      </c>
      <c r="W35" s="11">
        <f>datos_RdT!W83</f>
        <v>900</v>
      </c>
      <c r="X35" s="6">
        <f>V35-K35</f>
        <v>85034</v>
      </c>
      <c r="Y35" s="33"/>
    </row>
    <row r="36" spans="1:25" x14ac:dyDescent="0.3">
      <c r="A36" s="5">
        <v>2019</v>
      </c>
      <c r="B36" t="s">
        <v>41</v>
      </c>
      <c r="C36" s="9">
        <f>(C33/C27-1)</f>
        <v>8.1569251522142228E-3</v>
      </c>
      <c r="D36" s="9">
        <f t="shared" ref="D36:V36" si="13">(D33/D27-1)</f>
        <v>5.4535182369284119E-3</v>
      </c>
      <c r="E36" s="9">
        <f t="shared" si="13"/>
        <v>0</v>
      </c>
      <c r="F36" s="9">
        <f t="shared" si="13"/>
        <v>1.0249889155108605E-2</v>
      </c>
      <c r="G36" s="9">
        <f t="shared" si="13"/>
        <v>3.4508015137202364E-4</v>
      </c>
      <c r="H36" s="9">
        <f t="shared" si="13"/>
        <v>4.5168291227909441E-2</v>
      </c>
      <c r="I36" s="9">
        <f t="shared" si="13"/>
        <v>0</v>
      </c>
      <c r="J36" s="9">
        <f t="shared" si="13"/>
        <v>0</v>
      </c>
      <c r="K36" s="9">
        <f t="shared" si="13"/>
        <v>5.058281211475002E-3</v>
      </c>
      <c r="L36" s="9">
        <f t="shared" si="13"/>
        <v>3.7437514371641001E-4</v>
      </c>
      <c r="M36" s="9"/>
      <c r="N36" s="9">
        <f t="shared" si="13"/>
        <v>0</v>
      </c>
      <c r="O36" s="9">
        <f t="shared" si="13"/>
        <v>1.2394518551306355E-3</v>
      </c>
      <c r="P36" s="9">
        <f t="shared" si="13"/>
        <v>0</v>
      </c>
      <c r="Q36" s="9">
        <f t="shared" si="13"/>
        <v>6.8826311070857571E-5</v>
      </c>
      <c r="R36" s="9"/>
      <c r="S36" s="9">
        <f t="shared" si="13"/>
        <v>0</v>
      </c>
      <c r="T36" s="9">
        <f t="shared" si="13"/>
        <v>0</v>
      </c>
      <c r="U36" s="9">
        <f t="shared" si="13"/>
        <v>0</v>
      </c>
      <c r="V36" s="9">
        <f t="shared" si="13"/>
        <v>4.4785838760910135E-3</v>
      </c>
    </row>
    <row r="37" spans="1:25" x14ac:dyDescent="0.3">
      <c r="A37" s="5">
        <v>2019</v>
      </c>
      <c r="B37" t="s">
        <v>26</v>
      </c>
      <c r="C37" s="9">
        <f>(C34/C28-1)</f>
        <v>2.7906976744185963E-2</v>
      </c>
      <c r="D37" s="9">
        <f t="shared" ref="D37:V37" si="14">(D34/D28-1)</f>
        <v>2.5316455696202445E-2</v>
      </c>
      <c r="E37" s="9">
        <f t="shared" si="14"/>
        <v>0</v>
      </c>
      <c r="F37" s="9">
        <f t="shared" si="14"/>
        <v>5.1908396946564794E-2</v>
      </c>
      <c r="G37" s="9">
        <f t="shared" si="14"/>
        <v>5.6133056133056192E-2</v>
      </c>
      <c r="H37" s="9">
        <f t="shared" si="14"/>
        <v>2.987697715289972E-2</v>
      </c>
      <c r="I37" s="9">
        <f t="shared" si="14"/>
        <v>0</v>
      </c>
      <c r="J37" s="9">
        <f t="shared" si="14"/>
        <v>2.7667984189723382E-2</v>
      </c>
      <c r="K37" s="9">
        <f t="shared" si="14"/>
        <v>3.0612244897959107E-2</v>
      </c>
      <c r="L37" s="9">
        <f t="shared" si="14"/>
        <v>1.9582245430809442E-2</v>
      </c>
      <c r="M37" s="9"/>
      <c r="N37" s="9">
        <f t="shared" si="14"/>
        <v>3.125E-2</v>
      </c>
      <c r="O37" s="9">
        <f t="shared" si="14"/>
        <v>4.421768707482987E-2</v>
      </c>
      <c r="P37" s="9">
        <f t="shared" si="14"/>
        <v>0</v>
      </c>
      <c r="Q37" s="9">
        <f t="shared" si="14"/>
        <v>9.52380952380949E-3</v>
      </c>
      <c r="R37" s="9"/>
      <c r="S37" s="9">
        <f t="shared" si="14"/>
        <v>1.7543859649122862E-2</v>
      </c>
      <c r="T37" s="9">
        <f t="shared" si="14"/>
        <v>0</v>
      </c>
      <c r="U37" s="9">
        <f t="shared" si="14"/>
        <v>0</v>
      </c>
      <c r="V37" s="9">
        <f t="shared" si="14"/>
        <v>2.8387968908414996E-2</v>
      </c>
    </row>
    <row r="38" spans="1:25" x14ac:dyDescent="0.3">
      <c r="A38" s="5">
        <v>2019</v>
      </c>
      <c r="B38" t="s">
        <v>50</v>
      </c>
      <c r="C38" s="9">
        <f>(C35/C29-1)</f>
        <v>4.1608876560332853E-2</v>
      </c>
      <c r="D38" s="9">
        <f t="shared" ref="D38:V38" si="15">(D35/D29-1)</f>
        <v>0</v>
      </c>
      <c r="E38" s="9">
        <f t="shared" si="15"/>
        <v>0</v>
      </c>
      <c r="F38" s="9">
        <f t="shared" si="15"/>
        <v>0.10828761189719893</v>
      </c>
      <c r="G38" s="9">
        <f t="shared" si="15"/>
        <v>0</v>
      </c>
      <c r="H38" s="9">
        <f t="shared" si="15"/>
        <v>4.8338368580060465E-2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/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/>
      <c r="S38" s="9">
        <f t="shared" si="15"/>
        <v>0</v>
      </c>
      <c r="T38" s="9">
        <f t="shared" si="15"/>
        <v>0</v>
      </c>
      <c r="U38" s="9">
        <f t="shared" si="15"/>
        <v>4.4444444444444509E-2</v>
      </c>
      <c r="V38" s="9">
        <f t="shared" si="15"/>
        <v>2.513212639154383E-2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/>
  <dimension ref="B2:E13"/>
  <sheetViews>
    <sheetView workbookViewId="0">
      <selection activeCell="C26" sqref="C26"/>
    </sheetView>
  </sheetViews>
  <sheetFormatPr baseColWidth="10" defaultRowHeight="14.4" x14ac:dyDescent="0.3"/>
  <cols>
    <col min="2" max="4" width="12.88671875" customWidth="1"/>
  </cols>
  <sheetData>
    <row r="2" spans="2:5" x14ac:dyDescent="0.3">
      <c r="B2" s="10">
        <v>2014</v>
      </c>
      <c r="C2" s="18"/>
      <c r="D2" s="18"/>
      <c r="E2" s="18"/>
    </row>
    <row r="3" spans="2:5" x14ac:dyDescent="0.3">
      <c r="B3" s="10">
        <v>2015</v>
      </c>
      <c r="C3" s="18"/>
      <c r="D3" s="18"/>
      <c r="E3" s="18"/>
    </row>
    <row r="4" spans="2:5" x14ac:dyDescent="0.3">
      <c r="B4" s="10">
        <v>2016</v>
      </c>
      <c r="C4" s="18"/>
    </row>
    <row r="5" spans="2:5" x14ac:dyDescent="0.3">
      <c r="B5" s="10">
        <v>2017</v>
      </c>
      <c r="C5" s="18"/>
    </row>
    <row r="6" spans="2:5" x14ac:dyDescent="0.3">
      <c r="B6" s="10">
        <v>2018</v>
      </c>
    </row>
    <row r="7" spans="2:5" x14ac:dyDescent="0.3">
      <c r="B7" s="10">
        <v>2019</v>
      </c>
    </row>
    <row r="8" spans="2:5" x14ac:dyDescent="0.3">
      <c r="B8" s="10"/>
    </row>
    <row r="9" spans="2:5" x14ac:dyDescent="0.3">
      <c r="B9" s="10"/>
    </row>
    <row r="10" spans="2:5" x14ac:dyDescent="0.3">
      <c r="B10" s="10"/>
    </row>
    <row r="11" spans="2:5" x14ac:dyDescent="0.3">
      <c r="B11" s="10"/>
    </row>
    <row r="12" spans="2:5" x14ac:dyDescent="0.3">
      <c r="B12" s="10"/>
    </row>
    <row r="13" spans="2:5" x14ac:dyDescent="0.3">
      <c r="B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Red_de_transporte</vt:lpstr>
      <vt:lpstr>AVISO LEGAL</vt:lpstr>
      <vt:lpstr>datos_RdT</vt:lpstr>
      <vt:lpstr>EVOLUCION_RdT</vt:lpstr>
      <vt:lpstr>Año</vt:lpstr>
    </vt:vector>
  </TitlesOfParts>
  <Company>Red 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madconma</dc:creator>
  <cp:lastModifiedBy>Rodriguez Ortiz, Jose A</cp:lastModifiedBy>
  <cp:lastPrinted>2015-07-23T10:33:17Z</cp:lastPrinted>
  <dcterms:created xsi:type="dcterms:W3CDTF">2015-03-17T15:43:40Z</dcterms:created>
  <dcterms:modified xsi:type="dcterms:W3CDTF">2020-05-18T09:25:05Z</dcterms:modified>
</cp:coreProperties>
</file>