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9.xml" ContentType="application/vnd.openxmlformats-officedocument.drawing+xml"/>
  <Override PartName="/xl/charts/chart14.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5.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24.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charts/chart20.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29.xml" ContentType="application/vnd.openxmlformats-officedocument.drawing+xml"/>
  <Override PartName="/xl/drawings/drawing30.xml" ContentType="application/vnd.openxmlformats-officedocument.drawing+xml"/>
  <Override PartName="/xl/charts/chart23.xml" ContentType="application/vnd.openxmlformats-officedocument.drawingml.chart+xml"/>
  <Override PartName="/xl/drawings/drawing31.xml" ContentType="application/vnd.openxmlformats-officedocument.drawingml.chartshapes+xml"/>
  <Override PartName="/xl/charts/chart24.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Mornt4\ANALISIS\Departamento\Gestión de la Información\Publicaciones e Informes\Anual\Avance Servicios de Ajuste\avance 2021\"/>
    </mc:Choice>
  </mc:AlternateContent>
  <xr:revisionPtr revIDLastSave="0" documentId="13_ncr:1_{5C4F2789-D7EF-4573-99E9-E00E48C96D30}" xr6:coauthVersionLast="47" xr6:coauthVersionMax="47" xr10:uidLastSave="{00000000-0000-0000-0000-000000000000}"/>
  <bookViews>
    <workbookView xWindow="-110" yWindow="-110" windowWidth="19420" windowHeight="10420" xr2:uid="{00000000-000D-0000-FFFF-FFFF00000000}"/>
  </bookViews>
  <sheets>
    <sheet name="Indice" sheetId="1" r:id="rId1"/>
    <sheet name="C1" sheetId="2" r:id="rId2"/>
    <sheet name="C2" sheetId="3" r:id="rId3"/>
    <sheet name="C3" sheetId="53" r:id="rId4"/>
    <sheet name="C4" sheetId="10" r:id="rId5"/>
    <sheet name="C5" sheetId="9" r:id="rId6"/>
    <sheet name="C6" sheetId="54" r:id="rId7"/>
    <sheet name="C7" sheetId="41" r:id="rId8"/>
    <sheet name="C8" sheetId="11" r:id="rId9"/>
    <sheet name="C10" sheetId="28" r:id="rId10"/>
    <sheet name="C11" sheetId="44" r:id="rId11"/>
    <sheet name="C12" sheetId="32" r:id="rId12"/>
    <sheet name="C13" sheetId="62" r:id="rId13"/>
    <sheet name="C14" sheetId="69" r:id="rId14"/>
    <sheet name="C15" sheetId="55" r:id="rId15"/>
    <sheet name="C16" sheetId="57" r:id="rId16"/>
    <sheet name="C17" sheetId="58" r:id="rId17"/>
    <sheet name="C18" sheetId="70" r:id="rId18"/>
    <sheet name="C19" sheetId="65" r:id="rId19"/>
    <sheet name="C20" sheetId="66" r:id="rId20"/>
    <sheet name="C21" sheetId="63" r:id="rId21"/>
    <sheet name="C22" sheetId="59" r:id="rId22"/>
    <sheet name="Data 1" sheetId="24" r:id="rId23"/>
    <sheet name="Data 2" sheetId="25" r:id="rId24"/>
    <sheet name="Data 3" sheetId="27" r:id="rId25"/>
    <sheet name="Data 5" sheetId="68" r:id="rId26"/>
  </sheets>
  <definedNames>
    <definedName name="_xlnm.Print_Area" localSheetId="1">'C1'!$A$2:$V$27</definedName>
    <definedName name="_xlnm.Print_Area" localSheetId="9">'C10'!$A$2:$E$25</definedName>
    <definedName name="_xlnm.Print_Area" localSheetId="10">'C11'!$B$2:$E$25</definedName>
    <definedName name="_xlnm.Print_Area" localSheetId="11">'C12'!$A$2:$E$25</definedName>
    <definedName name="_xlnm.Print_Area" localSheetId="12">'C13'!$B$2:$F$25</definedName>
    <definedName name="_xlnm.Print_Area" localSheetId="13">'C14'!$A$2:$F$25</definedName>
    <definedName name="_xlnm.Print_Area" localSheetId="14">'C15'!$B$2:$E$25</definedName>
    <definedName name="_xlnm.Print_Area" localSheetId="15">'C16'!$B$2:$F$27</definedName>
    <definedName name="_xlnm.Print_Area" localSheetId="16">'C17'!$A$2:$M$13</definedName>
    <definedName name="_xlnm.Print_Area" localSheetId="17">'C18'!$B$2:$F$25</definedName>
    <definedName name="_xlnm.Print_Area" localSheetId="18">'C19'!$B$2:$E$24</definedName>
    <definedName name="_xlnm.Print_Area" localSheetId="2">'C2'!$B$2:$F$28</definedName>
    <definedName name="_xlnm.Print_Area" localSheetId="19">'C20'!$B$2:$M$15</definedName>
    <definedName name="_xlnm.Print_Area" localSheetId="20">'C21'!$B$2:$E$25</definedName>
    <definedName name="_xlnm.Print_Area" localSheetId="21">'C22'!$A$2:$J$13</definedName>
    <definedName name="_xlnm.Print_Area" localSheetId="3">'C3'!$A$2:$F$25</definedName>
    <definedName name="_xlnm.Print_Area" localSheetId="4">'C4'!$B$2:$F$25</definedName>
    <definedName name="_xlnm.Print_Area" localSheetId="5">'C5'!$A$2:$M$24</definedName>
    <definedName name="_xlnm.Print_Area" localSheetId="6">'C6'!$B$2:$M$19</definedName>
    <definedName name="_xlnm.Print_Area" localSheetId="7">'C7'!$A$2:$E$24</definedName>
    <definedName name="_xlnm.Print_Area" localSheetId="8">'C8'!$A$2:$E$26</definedName>
    <definedName name="_xlnm.Print_Area" localSheetId="22">'Data 1'!$B$1:$R$157</definedName>
    <definedName name="_xlnm.Print_Area" localSheetId="23">'Data 2'!$A$1:$K$53</definedName>
    <definedName name="_xlnm.Print_Area" localSheetId="24">'Data 3'!$A$1:$N$77</definedName>
    <definedName name="_xlnm.Print_Area" localSheetId="0">Indice!$B$2:$F$30</definedName>
    <definedName name="cc" localSheetId="1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4"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2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c" localSheetId="12">'C13'!ccc</definedName>
    <definedName name="ccc" localSheetId="13">'C14'!ccc</definedName>
    <definedName name="ccc" localSheetId="14">'C15'!ccc</definedName>
    <definedName name="ccc" localSheetId="15">'C16'!ccc</definedName>
    <definedName name="ccc" localSheetId="16">'C17'!ccc</definedName>
    <definedName name="ccc" localSheetId="17">'C18'!ccc</definedName>
    <definedName name="ccc" localSheetId="18">'C19'!ccc</definedName>
    <definedName name="ccc" localSheetId="19">'C20'!ccc</definedName>
    <definedName name="ccc" localSheetId="20">'C21'!ccc</definedName>
    <definedName name="ccc" localSheetId="21">'C22'!ccc</definedName>
    <definedName name="ccc">[0]!ccc</definedName>
    <definedName name="CUADRO_ANTERIOR" localSheetId="12">'C13'!CUADRO_ANTERIOR</definedName>
    <definedName name="CUADRO_ANTERIOR" localSheetId="13">'C14'!CUADRO_ANTERIOR</definedName>
    <definedName name="CUADRO_ANTERIOR" localSheetId="14">'C15'!CUADRO_ANTERIOR</definedName>
    <definedName name="CUADRO_ANTERIOR" localSheetId="15">'C16'!CUADRO_ANTERIOR</definedName>
    <definedName name="CUADRO_ANTERIOR" localSheetId="16">'C17'!CUADRO_ANTERIOR</definedName>
    <definedName name="CUADRO_ANTERIOR" localSheetId="17">'C18'!CUADRO_ANTERIOR</definedName>
    <definedName name="CUADRO_ANTERIOR" localSheetId="18">'C19'!CUADRO_ANTERIOR</definedName>
    <definedName name="CUADRO_ANTERIOR" localSheetId="19">'C20'!CUADRO_ANTERIOR</definedName>
    <definedName name="CUADRO_ANTERIOR" localSheetId="20">'C21'!CUADRO_ANTERIOR</definedName>
    <definedName name="CUADRO_ANTERIOR" localSheetId="21">'C22'!CUADRO_ANTERIOR</definedName>
    <definedName name="CUADRO_ANTERIOR">[0]!CUADRO_ANTERIOR</definedName>
    <definedName name="CUADRO_PROXIMO" localSheetId="12">'C13'!CUADRO_PROXIMO</definedName>
    <definedName name="CUADRO_PROXIMO" localSheetId="13">'C14'!CUADRO_PROXIMO</definedName>
    <definedName name="CUADRO_PROXIMO" localSheetId="14">'C15'!CUADRO_PROXIMO</definedName>
    <definedName name="CUADRO_PROXIMO" localSheetId="15">'C16'!CUADRO_PROXIMO</definedName>
    <definedName name="CUADRO_PROXIMO" localSheetId="16">'C17'!CUADRO_PROXIMO</definedName>
    <definedName name="CUADRO_PROXIMO" localSheetId="17">'C18'!CUADRO_PROXIMO</definedName>
    <definedName name="CUADRO_PROXIMO" localSheetId="18">'C19'!CUADRO_PROXIMO</definedName>
    <definedName name="CUADRO_PROXIMO" localSheetId="19">'C20'!CUADRO_PROXIMO</definedName>
    <definedName name="CUADRO_PROXIMO" localSheetId="20">'C21'!CUADRO_PROXIMO</definedName>
    <definedName name="CUADRO_PROXIMO" localSheetId="21">'C22'!CUADRO_PROXIMO</definedName>
    <definedName name="CUADRO_PROXIMO">[0]!CUADRO_PROXIMO</definedName>
    <definedName name="DD" localSheetId="1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localSheetId="1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localSheetId="1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localSheetId="1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localSheetId="1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localSheetId="1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localSheetId="2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FINALIZAR" localSheetId="12">'C13'!FINALIZAR</definedName>
    <definedName name="FINALIZAR" localSheetId="13">'C14'!FINALIZAR</definedName>
    <definedName name="FINALIZAR" localSheetId="14">'C15'!FINALIZAR</definedName>
    <definedName name="FINALIZAR" localSheetId="15">'C16'!FINALIZAR</definedName>
    <definedName name="FINALIZAR" localSheetId="16">'C17'!FINALIZAR</definedName>
    <definedName name="FINALIZAR" localSheetId="17">'C18'!FINALIZAR</definedName>
    <definedName name="FINALIZAR" localSheetId="18">'C19'!FINALIZAR</definedName>
    <definedName name="FINALIZAR" localSheetId="19">'C20'!FINALIZAR</definedName>
    <definedName name="FINALIZAR" localSheetId="20">'C21'!FINALIZAR</definedName>
    <definedName name="FINALIZAR" localSheetId="21">'C22'!FINALIZAR</definedName>
    <definedName name="FINALIZAR">[0]!FINALIZAR</definedName>
    <definedName name="HTML1_1" hidden="1">"[energianosuministrada]Hoja1!$A$13:$J$46"</definedName>
    <definedName name="HTML1_10" hidden="1">""</definedName>
    <definedName name="HTML1_11" hidden="1">1</definedName>
    <definedName name="HTML1_12" hidden="1">"Macintosh HD:CASADO:INTRANET:calidaddeservicio:CS"</definedName>
    <definedName name="HTML1_2" hidden="1">1</definedName>
    <definedName name="HTML1_3" hidden="1">"energianosuministrada"</definedName>
    <definedName name="HTML1_4" hidden="1">""</definedName>
    <definedName name="HTML1_5" hidden="1">""</definedName>
    <definedName name="HTML1_6" hidden="1">-4146</definedName>
    <definedName name="HTML1_7" hidden="1">-4146</definedName>
    <definedName name="HTML1_8" hidden="1">"11/11/97"</definedName>
    <definedName name="HTML1_9" hidden="1">"SOPORTE DE USUARIOS"</definedName>
    <definedName name="HTMLCount" hidden="1">1</definedName>
    <definedName name="IMPRESION" localSheetId="12">'C13'!IMPRESION</definedName>
    <definedName name="IMPRESION" localSheetId="13">'C14'!IMPRESION</definedName>
    <definedName name="IMPRESION" localSheetId="14">'C15'!IMPRESION</definedName>
    <definedName name="IMPRESION" localSheetId="15">'C16'!IMPRESION</definedName>
    <definedName name="IMPRESION" localSheetId="16">'C17'!IMPRESION</definedName>
    <definedName name="IMPRESION" localSheetId="17">'C18'!IMPRESION</definedName>
    <definedName name="IMPRESION" localSheetId="18">'C19'!IMPRESION</definedName>
    <definedName name="IMPRESION" localSheetId="19">'C20'!IMPRESION</definedName>
    <definedName name="IMPRESION" localSheetId="20">'C21'!IMPRESION</definedName>
    <definedName name="IMPRESION" localSheetId="21">'C22'!IMPRESION</definedName>
    <definedName name="IMPRESION">[0]!IMPRESION</definedName>
    <definedName name="Índice" localSheetId="12">[0]!Indice</definedName>
    <definedName name="Índice" localSheetId="13">[0]!Indice</definedName>
    <definedName name="Índice" localSheetId="14">[0]!Indice</definedName>
    <definedName name="Índice" localSheetId="15">[0]!Indice</definedName>
    <definedName name="Índice" localSheetId="17">[0]!Indice</definedName>
    <definedName name="Índice" localSheetId="18">[0]!Indice</definedName>
    <definedName name="n" localSheetId="1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4"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2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4"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2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n" localSheetId="12">'C13'!nnn</definedName>
    <definedName name="nnn" localSheetId="13">'C14'!nnn</definedName>
    <definedName name="nnn" localSheetId="14">'C15'!nnn</definedName>
    <definedName name="nnn" localSheetId="15">'C16'!nnn</definedName>
    <definedName name="nnn" localSheetId="16">'C17'!nnn</definedName>
    <definedName name="nnn" localSheetId="17">'C18'!nnn</definedName>
    <definedName name="nnn" localSheetId="18">'C19'!nnn</definedName>
    <definedName name="nnn" localSheetId="19">'C20'!nnn</definedName>
    <definedName name="nnn" localSheetId="20">'C21'!nnn</definedName>
    <definedName name="nnn" localSheetId="21">'C22'!nnn</definedName>
    <definedName name="nnn">[0]!nnn</definedName>
    <definedName name="nnnn" localSheetId="12">'C13'!nnnn</definedName>
    <definedName name="nnnn" localSheetId="13">'C14'!nnnn</definedName>
    <definedName name="nnnn" localSheetId="14">'C15'!nnnn</definedName>
    <definedName name="nnnn" localSheetId="15">'C16'!nnnn</definedName>
    <definedName name="nnnn" localSheetId="16">'C17'!nnnn</definedName>
    <definedName name="nnnn" localSheetId="17">'C18'!nnnn</definedName>
    <definedName name="nnnn" localSheetId="18">'C19'!nnnn</definedName>
    <definedName name="nnnn" localSheetId="19">'C20'!nnnn</definedName>
    <definedName name="nnnn" localSheetId="20">'C21'!nnnn</definedName>
    <definedName name="nnnn" localSheetId="21">'C22'!nnnn</definedName>
    <definedName name="nnnn">[0]!nnnn</definedName>
    <definedName name="PRINCIPAL" localSheetId="12">'C13'!PRINCIPAL</definedName>
    <definedName name="PRINCIPAL" localSheetId="13">'C14'!PRINCIPAL</definedName>
    <definedName name="PRINCIPAL" localSheetId="14">'C15'!PRINCIPAL</definedName>
    <definedName name="PRINCIPAL" localSheetId="15">'C16'!PRINCIPAL</definedName>
    <definedName name="PRINCIPAL" localSheetId="16">'C17'!PRINCIPAL</definedName>
    <definedName name="PRINCIPAL" localSheetId="17">'C18'!PRINCIPAL</definedName>
    <definedName name="PRINCIPAL" localSheetId="18">'C19'!PRINCIPAL</definedName>
    <definedName name="PRINCIPAL" localSheetId="19">'C20'!PRINCIPAL</definedName>
    <definedName name="PRINCIPAL" localSheetId="20">'C21'!PRINCIPAL</definedName>
    <definedName name="PRINCIPAL" localSheetId="21">'C22'!PRINCIPAL</definedName>
    <definedName name="PRINCIPAL">[0]!PRINCIPAL</definedName>
    <definedName name="_xlnm.Print_Titles" localSheetId="23">'Data 2'!$1:$3</definedName>
    <definedName name="_xlnm.Print_Titles" localSheetId="24">'Data 3'!$1:$3</definedName>
    <definedName name="VV" localSheetId="12">'C13'!VV</definedName>
    <definedName name="VV" localSheetId="13">'C14'!VV</definedName>
    <definedName name="VV" localSheetId="15">'C16'!VV</definedName>
    <definedName name="VV" localSheetId="16">'C17'!VV</definedName>
    <definedName name="VV" localSheetId="17">'C18'!VV</definedName>
    <definedName name="VV" localSheetId="19">'C20'!VV</definedName>
    <definedName name="VV" localSheetId="20">'C21'!VV</definedName>
    <definedName name="VV" localSheetId="21">'C22'!VV</definedName>
    <definedName name="VV">[0]!VV</definedName>
    <definedName name="wrn.Completo." localSheetId="1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4"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2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1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1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1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1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1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1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2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XX" localSheetId="12">'C13'!XX</definedName>
    <definedName name="XX" localSheetId="13">'C14'!XX</definedName>
    <definedName name="XX" localSheetId="14">'C15'!XX</definedName>
    <definedName name="XX" localSheetId="15">'C16'!XX</definedName>
    <definedName name="XX" localSheetId="16">'C17'!XX</definedName>
    <definedName name="XX" localSheetId="17">'C18'!XX</definedName>
    <definedName name="XX" localSheetId="18">'C19'!XX</definedName>
    <definedName name="XX" localSheetId="19">'C20'!XX</definedName>
    <definedName name="XX" localSheetId="20">'C21'!XX</definedName>
    <definedName name="XX" localSheetId="21">'C22'!XX</definedName>
    <definedName name="XX">[0]!XX</definedName>
    <definedName name="xxx" localSheetId="12">'C13'!xxx</definedName>
    <definedName name="xxx" localSheetId="13">'C14'!xxx</definedName>
    <definedName name="xxx" localSheetId="14">'C15'!xxx</definedName>
    <definedName name="xxx" localSheetId="15">'C16'!xxx</definedName>
    <definedName name="xxx" localSheetId="16">'C17'!xxx</definedName>
    <definedName name="xxx" localSheetId="17">'C18'!xxx</definedName>
    <definedName name="xxx" localSheetId="18">'C19'!xxx</definedName>
    <definedName name="xxx" localSheetId="19">'C20'!xxx</definedName>
    <definedName name="xxx" localSheetId="20">'C21'!xxx</definedName>
    <definedName name="xxx" localSheetId="21">'C22'!xxx</definedName>
    <definedName name="xxx">[0]!xxx</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 i="9" l="1"/>
  <c r="M17" i="9"/>
  <c r="H13" i="9"/>
  <c r="K13" i="9"/>
  <c r="H10" i="9"/>
  <c r="K10" i="9"/>
  <c r="L12" i="54"/>
  <c r="L14" i="54" l="1"/>
  <c r="M14" i="54"/>
  <c r="G13" i="25" l="1"/>
  <c r="G12" i="25"/>
  <c r="G11" i="25"/>
  <c r="G10" i="25"/>
  <c r="G9" i="25"/>
  <c r="L11" i="58"/>
  <c r="L13" i="66"/>
  <c r="I14" i="66" l="1"/>
  <c r="F14" i="66"/>
  <c r="E156" i="24" l="1"/>
  <c r="J12" i="25" l="1"/>
  <c r="I14" i="9"/>
  <c r="I12" i="58" l="1"/>
  <c r="F12" i="58" l="1"/>
  <c r="E24" i="1"/>
  <c r="E23" i="1"/>
  <c r="E20" i="1"/>
  <c r="E19" i="1"/>
  <c r="C4" i="70"/>
  <c r="C4" i="69"/>
  <c r="C4" i="68" l="1"/>
  <c r="K16" i="68"/>
  <c r="K15" i="68"/>
  <c r="K14" i="68"/>
  <c r="K13" i="68"/>
  <c r="K12" i="68"/>
  <c r="D104" i="24" l="1"/>
  <c r="E26" i="1" l="1"/>
  <c r="E27" i="1"/>
  <c r="E25" i="1"/>
  <c r="L11" i="66" l="1"/>
  <c r="C4" i="66"/>
  <c r="D138" i="24"/>
  <c r="L19" i="58"/>
  <c r="L10" i="66" l="1"/>
  <c r="L8" i="66"/>
  <c r="L9" i="66"/>
  <c r="L12" i="66"/>
  <c r="L14" i="66" l="1"/>
  <c r="G13" i="66" s="1"/>
  <c r="J13" i="66" l="1"/>
  <c r="M13" i="66"/>
  <c r="J10" i="66"/>
  <c r="G14" i="66"/>
  <c r="G8" i="66"/>
  <c r="G11" i="66"/>
  <c r="J11" i="66"/>
  <c r="J14" i="66"/>
  <c r="M8" i="66"/>
  <c r="G12" i="66"/>
  <c r="G10" i="66"/>
  <c r="M11" i="66"/>
  <c r="M14" i="66"/>
  <c r="M10" i="66"/>
  <c r="G9" i="66"/>
  <c r="J9" i="66"/>
  <c r="J8" i="66"/>
  <c r="J12" i="66"/>
  <c r="M12" i="66"/>
  <c r="M9" i="66"/>
  <c r="L20" i="58"/>
  <c r="D18" i="27" l="1"/>
  <c r="D14" i="27"/>
  <c r="D10" i="27"/>
  <c r="D16" i="27"/>
  <c r="D12" i="27"/>
  <c r="D8" i="27"/>
  <c r="F27" i="27"/>
  <c r="C19" i="27"/>
  <c r="D22" i="27"/>
  <c r="F33" i="27"/>
  <c r="D27" i="27"/>
  <c r="F25" i="27"/>
  <c r="E19" i="27"/>
  <c r="F22" i="27"/>
  <c r="F7" i="27"/>
  <c r="D7" i="27"/>
  <c r="D32" i="27"/>
  <c r="D28" i="27"/>
  <c r="D24" i="27"/>
  <c r="H19" i="27"/>
  <c r="D33" i="27"/>
  <c r="D29" i="27"/>
  <c r="D25" i="27"/>
  <c r="F18" i="27"/>
  <c r="D17" i="27"/>
  <c r="D15" i="27"/>
  <c r="F14" i="27"/>
  <c r="D13" i="27"/>
  <c r="D11" i="27"/>
  <c r="F10" i="27"/>
  <c r="D9" i="27"/>
  <c r="F32" i="27"/>
  <c r="F30" i="27"/>
  <c r="F24" i="27"/>
  <c r="I19" i="27"/>
  <c r="G19" i="27"/>
  <c r="D30" i="27"/>
  <c r="F15" i="27"/>
  <c r="F11" i="27"/>
  <c r="F31" i="27"/>
  <c r="D31" i="27"/>
  <c r="F29" i="27"/>
  <c r="F28" i="27"/>
  <c r="F23" i="27"/>
  <c r="D23" i="27"/>
  <c r="F16" i="27"/>
  <c r="F12" i="27"/>
  <c r="F8" i="27"/>
  <c r="F26" i="27"/>
  <c r="D26" i="27"/>
  <c r="F17" i="27"/>
  <c r="F13" i="27"/>
  <c r="F9" i="27"/>
  <c r="F11" i="9"/>
  <c r="P25" i="27" l="1"/>
  <c r="D19" i="27"/>
  <c r="P7" i="27"/>
  <c r="F19" i="27"/>
  <c r="H14" i="25"/>
  <c r="R68" i="24" l="1"/>
  <c r="Q9" i="24"/>
  <c r="R54" i="24"/>
  <c r="F11" i="2"/>
  <c r="L10" i="58" l="1"/>
  <c r="C4" i="59"/>
  <c r="C4" i="63"/>
  <c r="C4" i="62"/>
  <c r="C4" i="58"/>
  <c r="C4" i="57"/>
  <c r="C4" i="32"/>
  <c r="C4" i="28"/>
  <c r="C4" i="11"/>
  <c r="C4" i="41"/>
  <c r="C4" i="54"/>
  <c r="C4" i="9"/>
  <c r="C4" i="10"/>
  <c r="C4" i="53"/>
  <c r="E28" i="1" l="1"/>
  <c r="D156" i="24"/>
  <c r="I15" i="9" l="1"/>
  <c r="J15" i="9"/>
  <c r="I16" i="9"/>
  <c r="J16" i="9"/>
  <c r="J14" i="9"/>
  <c r="J13" i="9" s="1"/>
  <c r="I12" i="9"/>
  <c r="J12" i="9"/>
  <c r="J11" i="9"/>
  <c r="J10" i="9" s="1"/>
  <c r="I11" i="9"/>
  <c r="F15" i="9"/>
  <c r="G15" i="9"/>
  <c r="F16" i="9"/>
  <c r="G16" i="9"/>
  <c r="F14" i="9"/>
  <c r="F13" i="9" s="1"/>
  <c r="G14" i="9"/>
  <c r="G13" i="9" s="1"/>
  <c r="F12" i="9"/>
  <c r="F10" i="9" s="1"/>
  <c r="G12" i="9"/>
  <c r="G11" i="9"/>
  <c r="G10" i="9" s="1"/>
  <c r="F18" i="9" l="1"/>
  <c r="M13" i="9"/>
  <c r="I13" i="9"/>
  <c r="L13" i="9" s="1"/>
  <c r="M10" i="9"/>
  <c r="L11" i="9"/>
  <c r="I10" i="9"/>
  <c r="O34" i="27"/>
  <c r="N34" i="27"/>
  <c r="M34" i="27"/>
  <c r="L34" i="27"/>
  <c r="K34" i="27"/>
  <c r="J34" i="27"/>
  <c r="L10" i="9" l="1"/>
  <c r="I18" i="9"/>
  <c r="L18" i="9" s="1"/>
  <c r="L10" i="54"/>
  <c r="O19" i="27"/>
  <c r="K22" i="25" l="1"/>
  <c r="G23" i="25"/>
  <c r="G24" i="25"/>
  <c r="G25" i="25"/>
  <c r="G26" i="25"/>
  <c r="G22" i="25"/>
  <c r="D26" i="24" l="1"/>
  <c r="T18" i="2" l="1"/>
  <c r="E138" i="24" l="1"/>
  <c r="F15" i="2" l="1"/>
  <c r="L11" i="54" l="1"/>
  <c r="L13" i="54"/>
  <c r="M12" i="54"/>
  <c r="M13" i="54"/>
  <c r="M11" i="54"/>
  <c r="M10" i="54"/>
  <c r="E104" i="24" l="1"/>
  <c r="F16" i="2" l="1"/>
  <c r="F17" i="2"/>
  <c r="F18" i="2"/>
  <c r="F14" i="2"/>
  <c r="R22" i="24" l="1"/>
  <c r="R23" i="24"/>
  <c r="R49" i="24"/>
  <c r="R26" i="24"/>
  <c r="R27" i="24"/>
  <c r="R69" i="24" l="1"/>
  <c r="V24" i="2"/>
  <c r="R56" i="24"/>
  <c r="R62" i="24"/>
  <c r="R60" i="24"/>
  <c r="R65" i="24"/>
  <c r="R64" i="24"/>
  <c r="R58" i="24"/>
  <c r="R55" i="24"/>
  <c r="R61" i="24"/>
  <c r="R59" i="24"/>
  <c r="R67" i="24"/>
  <c r="R66" i="24"/>
  <c r="R57" i="24"/>
  <c r="R63" i="24"/>
  <c r="F14" i="25" l="1"/>
  <c r="E14" i="25"/>
  <c r="G14" i="25" l="1"/>
  <c r="U18" i="2"/>
  <c r="Q20" i="24"/>
  <c r="Q18" i="24"/>
  <c r="Q19" i="24"/>
  <c r="U9" i="2"/>
  <c r="S34" i="24"/>
  <c r="Q24" i="24" l="1"/>
  <c r="S42" i="24"/>
  <c r="U16" i="2"/>
  <c r="S45" i="24"/>
  <c r="Q26" i="24"/>
  <c r="S26" i="24" s="1"/>
  <c r="V18" i="2" s="1"/>
  <c r="Q23" i="24"/>
  <c r="S23" i="24" s="1"/>
  <c r="S41" i="24"/>
  <c r="U15" i="2"/>
  <c r="U19" i="2"/>
  <c r="Q11" i="24"/>
  <c r="S46" i="24"/>
  <c r="Q22" i="24"/>
  <c r="S22" i="24" s="1"/>
  <c r="V14" i="2" s="1"/>
  <c r="S40" i="24"/>
  <c r="Q25" i="24"/>
  <c r="S43" i="24"/>
  <c r="U17" i="2"/>
  <c r="S47" i="24"/>
  <c r="Q21" i="24"/>
  <c r="S39" i="24"/>
  <c r="Q27" i="24"/>
  <c r="U20" i="2"/>
  <c r="S48" i="24"/>
  <c r="U14" i="2"/>
  <c r="U12" i="2"/>
  <c r="U11" i="2"/>
  <c r="U8" i="2"/>
  <c r="U13" i="2"/>
  <c r="D28" i="24" l="1"/>
  <c r="Q10" i="24"/>
  <c r="Q28" i="24"/>
  <c r="U10" i="2"/>
  <c r="J28" i="24"/>
  <c r="G28" i="24"/>
  <c r="P28" i="24"/>
  <c r="O28" i="24"/>
  <c r="I28" i="24"/>
  <c r="H28" i="24"/>
  <c r="E28" i="24"/>
  <c r="N28" i="24"/>
  <c r="M28" i="24"/>
  <c r="L28" i="24"/>
  <c r="K28" i="24"/>
  <c r="F28" i="24"/>
  <c r="D22" i="24" l="1"/>
  <c r="E18" i="24"/>
  <c r="F18" i="24"/>
  <c r="G18" i="24"/>
  <c r="H18" i="24"/>
  <c r="I18" i="24"/>
  <c r="J18" i="24"/>
  <c r="K18" i="24"/>
  <c r="L18" i="24"/>
  <c r="M18" i="24"/>
  <c r="N18" i="24"/>
  <c r="O18" i="24"/>
  <c r="E19" i="24"/>
  <c r="F19" i="24"/>
  <c r="G19" i="24"/>
  <c r="H19" i="24"/>
  <c r="I19" i="24"/>
  <c r="J19" i="24"/>
  <c r="K19" i="24"/>
  <c r="L19" i="24"/>
  <c r="M19" i="24"/>
  <c r="N19" i="24"/>
  <c r="O19" i="24"/>
  <c r="E20" i="24"/>
  <c r="F20" i="24"/>
  <c r="G20" i="24"/>
  <c r="H20" i="24"/>
  <c r="I20" i="24"/>
  <c r="J20" i="24"/>
  <c r="K20" i="24"/>
  <c r="L20" i="24"/>
  <c r="M20" i="24"/>
  <c r="N20" i="24"/>
  <c r="O20" i="24"/>
  <c r="E21" i="24"/>
  <c r="F21" i="24"/>
  <c r="G21" i="24"/>
  <c r="H21" i="24"/>
  <c r="I21" i="24"/>
  <c r="J21" i="24"/>
  <c r="K21" i="24"/>
  <c r="L21" i="24"/>
  <c r="M21" i="24"/>
  <c r="N21" i="24"/>
  <c r="O21" i="24"/>
  <c r="I18" i="2"/>
  <c r="J18" i="2"/>
  <c r="K18" i="2"/>
  <c r="L18" i="2"/>
  <c r="M18" i="2"/>
  <c r="N18" i="2"/>
  <c r="O18" i="2"/>
  <c r="P18" i="2"/>
  <c r="Q18" i="2"/>
  <c r="R18" i="2"/>
  <c r="S18" i="2"/>
  <c r="H18" i="2" l="1"/>
  <c r="J26" i="24"/>
  <c r="F26" i="24"/>
  <c r="I27" i="24"/>
  <c r="P17" i="2"/>
  <c r="L25" i="24"/>
  <c r="S16" i="2"/>
  <c r="O24" i="24"/>
  <c r="K16" i="2"/>
  <c r="G24" i="24"/>
  <c r="N15" i="2"/>
  <c r="J23" i="24"/>
  <c r="Q14" i="2"/>
  <c r="M22" i="24"/>
  <c r="I26" i="24"/>
  <c r="H27" i="24"/>
  <c r="K25" i="24"/>
  <c r="O17" i="2"/>
  <c r="J24" i="24"/>
  <c r="N16" i="2"/>
  <c r="M23" i="24"/>
  <c r="Q15" i="2"/>
  <c r="I15" i="2"/>
  <c r="E23" i="24"/>
  <c r="L26" i="24"/>
  <c r="H26" i="24"/>
  <c r="O27" i="24"/>
  <c r="K27" i="24"/>
  <c r="G27" i="24"/>
  <c r="N25" i="24"/>
  <c r="R17" i="2"/>
  <c r="J25" i="24"/>
  <c r="N17" i="2"/>
  <c r="F25" i="24"/>
  <c r="J17" i="2"/>
  <c r="M24" i="24"/>
  <c r="Q16" i="2"/>
  <c r="I24" i="24"/>
  <c r="M16" i="2"/>
  <c r="E24" i="24"/>
  <c r="I16" i="2"/>
  <c r="L23" i="24"/>
  <c r="P15" i="2"/>
  <c r="H23" i="24"/>
  <c r="L15" i="2"/>
  <c r="O22" i="24"/>
  <c r="S14" i="2"/>
  <c r="K22" i="24"/>
  <c r="O14" i="2"/>
  <c r="G22" i="24"/>
  <c r="K14" i="2"/>
  <c r="N26" i="24"/>
  <c r="M27" i="24"/>
  <c r="E27" i="24"/>
  <c r="L17" i="2"/>
  <c r="H25" i="24"/>
  <c r="O16" i="2"/>
  <c r="K24" i="24"/>
  <c r="R15" i="2"/>
  <c r="N23" i="24"/>
  <c r="J15" i="2"/>
  <c r="F23" i="24"/>
  <c r="M14" i="2"/>
  <c r="I22" i="24"/>
  <c r="I14" i="2"/>
  <c r="E22" i="24"/>
  <c r="M26" i="24"/>
  <c r="E26" i="24"/>
  <c r="L27" i="24"/>
  <c r="O25" i="24"/>
  <c r="S17" i="2"/>
  <c r="G25" i="24"/>
  <c r="K17" i="2"/>
  <c r="N24" i="24"/>
  <c r="R16" i="2"/>
  <c r="F24" i="24"/>
  <c r="J16" i="2"/>
  <c r="I23" i="24"/>
  <c r="M15" i="2"/>
  <c r="L22" i="24"/>
  <c r="P14" i="2"/>
  <c r="L14" i="2"/>
  <c r="H22" i="24"/>
  <c r="D27" i="24"/>
  <c r="O26" i="24"/>
  <c r="K26" i="24"/>
  <c r="G26" i="24"/>
  <c r="N27" i="24"/>
  <c r="J27" i="24"/>
  <c r="F27" i="24"/>
  <c r="Q17" i="2"/>
  <c r="M25" i="24"/>
  <c r="M17" i="2"/>
  <c r="I25" i="24"/>
  <c r="I17" i="2"/>
  <c r="E25" i="24"/>
  <c r="P16" i="2"/>
  <c r="L24" i="24"/>
  <c r="L16" i="2"/>
  <c r="H24" i="24"/>
  <c r="S15" i="2"/>
  <c r="O23" i="24"/>
  <c r="O15" i="2"/>
  <c r="K23" i="24"/>
  <c r="K15" i="2"/>
  <c r="G23" i="24"/>
  <c r="R14" i="2"/>
  <c r="N22" i="24"/>
  <c r="N14" i="2"/>
  <c r="J22" i="24"/>
  <c r="J14" i="2"/>
  <c r="F22" i="24"/>
  <c r="S38" i="24"/>
  <c r="S36" i="24"/>
  <c r="T8" i="2"/>
  <c r="T9" i="2"/>
  <c r="T19" i="2"/>
  <c r="T20" i="2"/>
  <c r="H14" i="2"/>
  <c r="F10" i="24" l="1"/>
  <c r="L10" i="24"/>
  <c r="K10" i="24"/>
  <c r="H10" i="24"/>
  <c r="J10" i="24"/>
  <c r="I10" i="24"/>
  <c r="N10" i="24"/>
  <c r="E10" i="24"/>
  <c r="G10" i="24"/>
  <c r="O10" i="24"/>
  <c r="M10" i="24"/>
  <c r="H17" i="2"/>
  <c r="D23" i="24"/>
  <c r="H15" i="2"/>
  <c r="D24" i="24"/>
  <c r="H16" i="2"/>
  <c r="S35" i="24"/>
  <c r="T14" i="2"/>
  <c r="T13" i="2"/>
  <c r="T16" i="2"/>
  <c r="T17" i="2"/>
  <c r="T12" i="2"/>
  <c r="T11" i="2"/>
  <c r="V19" i="2"/>
  <c r="T15" i="2"/>
  <c r="D25" i="24"/>
  <c r="C4" i="44"/>
  <c r="T10" i="2" l="1"/>
  <c r="V15" i="2"/>
  <c r="R25" i="24"/>
  <c r="L8" i="58"/>
  <c r="L9" i="58"/>
  <c r="L12" i="58" l="1"/>
  <c r="S25" i="24"/>
  <c r="V17" i="2" s="1"/>
  <c r="L13" i="25"/>
  <c r="L12" i="25"/>
  <c r="L11" i="25"/>
  <c r="L10" i="25"/>
  <c r="K10" i="25"/>
  <c r="K13" i="25"/>
  <c r="K12" i="25"/>
  <c r="K11" i="25"/>
  <c r="J11" i="58" l="1"/>
  <c r="M11" i="58"/>
  <c r="G11" i="58"/>
  <c r="K23" i="25"/>
  <c r="K24" i="25"/>
  <c r="K25" i="25"/>
  <c r="K26" i="25"/>
  <c r="K27" i="25"/>
  <c r="K28" i="25"/>
  <c r="K29" i="25"/>
  <c r="K30" i="25"/>
  <c r="K31" i="25"/>
  <c r="G27" i="25"/>
  <c r="G28" i="25"/>
  <c r="G29" i="25"/>
  <c r="G30" i="25"/>
  <c r="G31" i="25"/>
  <c r="G32" i="25"/>
  <c r="G33" i="25"/>
  <c r="K32" i="25"/>
  <c r="K33" i="25"/>
  <c r="L9" i="25" l="1"/>
  <c r="K9" i="25"/>
  <c r="J13" i="25"/>
  <c r="J11" i="25"/>
  <c r="J10" i="25"/>
  <c r="J9" i="25"/>
  <c r="J10" i="58" l="1"/>
  <c r="G10" i="58"/>
  <c r="M10" i="58"/>
  <c r="J12" i="58"/>
  <c r="M8" i="58"/>
  <c r="M9" i="58"/>
  <c r="M12" i="58"/>
  <c r="J9" i="58"/>
  <c r="G8" i="58"/>
  <c r="G12" i="58"/>
  <c r="G9" i="58"/>
  <c r="J8" i="58"/>
  <c r="G34" i="27" l="1"/>
  <c r="I20" i="2" l="1"/>
  <c r="J20" i="2"/>
  <c r="K20" i="2"/>
  <c r="L20" i="2"/>
  <c r="M20" i="2"/>
  <c r="N20" i="2"/>
  <c r="O20" i="2"/>
  <c r="P20" i="2"/>
  <c r="Q20" i="2"/>
  <c r="R20" i="2"/>
  <c r="S20" i="2"/>
  <c r="I21" i="2"/>
  <c r="J21" i="2"/>
  <c r="K21" i="2"/>
  <c r="L21" i="2"/>
  <c r="M21" i="2"/>
  <c r="N21" i="2"/>
  <c r="O21" i="2"/>
  <c r="P21" i="2"/>
  <c r="Q21" i="2"/>
  <c r="R21" i="2"/>
  <c r="S21" i="2"/>
  <c r="H20" i="2"/>
  <c r="R36" i="24"/>
  <c r="H21" i="2"/>
  <c r="R40" i="24" l="1"/>
  <c r="R34" i="24"/>
  <c r="R45" i="24"/>
  <c r="R44" i="24"/>
  <c r="R46" i="24"/>
  <c r="R47" i="24"/>
  <c r="R48" i="24"/>
  <c r="R43" i="24"/>
  <c r="R42" i="24"/>
  <c r="R41" i="24"/>
  <c r="R35" i="24"/>
  <c r="R38" i="24"/>
  <c r="R37" i="24"/>
  <c r="H12" i="2"/>
  <c r="R39" i="24"/>
  <c r="D9" i="24"/>
  <c r="D20" i="24"/>
  <c r="H13" i="2"/>
  <c r="D19" i="24"/>
  <c r="H11" i="2"/>
  <c r="D18" i="24"/>
  <c r="U24" i="2"/>
  <c r="E9" i="24"/>
  <c r="R18" i="24"/>
  <c r="S18" i="24" l="1"/>
  <c r="V11" i="2" s="1"/>
  <c r="H10" i="2"/>
  <c r="V8" i="2"/>
  <c r="E22" i="1"/>
  <c r="E21" i="1"/>
  <c r="E18" i="1" l="1"/>
  <c r="E17" i="1"/>
  <c r="E16" i="1"/>
  <c r="E15" i="1"/>
  <c r="E14" i="1"/>
  <c r="E13" i="1"/>
  <c r="O9" i="54"/>
  <c r="N9" i="54"/>
  <c r="E12" i="1"/>
  <c r="E11" i="1"/>
  <c r="E10" i="1"/>
  <c r="E9" i="1"/>
  <c r="P9" i="54" l="1"/>
  <c r="B3" i="27" l="1"/>
  <c r="C3" i="25"/>
  <c r="C3" i="24"/>
  <c r="E8" i="1" l="1"/>
  <c r="P8" i="27"/>
  <c r="P10" i="27"/>
  <c r="P12" i="27"/>
  <c r="P14" i="27"/>
  <c r="P16" i="27"/>
  <c r="P18" i="27"/>
  <c r="J19" i="27"/>
  <c r="K19" i="27"/>
  <c r="L19" i="27"/>
  <c r="M19" i="27"/>
  <c r="N19" i="27"/>
  <c r="C34" i="27"/>
  <c r="E34" i="27"/>
  <c r="H34" i="27"/>
  <c r="I34" i="27"/>
  <c r="D52" i="25"/>
  <c r="E52" i="25"/>
  <c r="G52" i="25"/>
  <c r="H52" i="25"/>
  <c r="I52" i="25"/>
  <c r="J52" i="25"/>
  <c r="H11" i="24"/>
  <c r="H8" i="2"/>
  <c r="J8" i="2"/>
  <c r="K8" i="2"/>
  <c r="N8" i="2"/>
  <c r="O8" i="2"/>
  <c r="P8" i="2"/>
  <c r="Q8" i="2"/>
  <c r="R8" i="2"/>
  <c r="S8" i="2"/>
  <c r="I11" i="2"/>
  <c r="Q11" i="2"/>
  <c r="I13" i="2"/>
  <c r="K13" i="2"/>
  <c r="P13" i="2"/>
  <c r="R13" i="2"/>
  <c r="H9" i="2"/>
  <c r="I9" i="2"/>
  <c r="J9" i="2"/>
  <c r="K9" i="2"/>
  <c r="L9" i="2"/>
  <c r="M9" i="2"/>
  <c r="N9" i="2"/>
  <c r="O9" i="2"/>
  <c r="P9" i="2"/>
  <c r="Q9" i="2"/>
  <c r="R9" i="2"/>
  <c r="S9" i="2"/>
  <c r="I12" i="2"/>
  <c r="K12" i="2"/>
  <c r="R12" i="2"/>
  <c r="D11" i="24"/>
  <c r="F11" i="24"/>
  <c r="L19" i="2"/>
  <c r="I11" i="24"/>
  <c r="J11" i="24"/>
  <c r="K11" i="24"/>
  <c r="N11" i="24"/>
  <c r="F12" i="24"/>
  <c r="I12" i="24"/>
  <c r="M12" i="24"/>
  <c r="E14" i="24"/>
  <c r="F14" i="24"/>
  <c r="G14" i="24"/>
  <c r="H14" i="24"/>
  <c r="I14" i="24"/>
  <c r="M24" i="2" s="1"/>
  <c r="J14" i="24"/>
  <c r="K14" i="24"/>
  <c r="L14" i="24"/>
  <c r="M14" i="24"/>
  <c r="N14" i="24"/>
  <c r="O14" i="24"/>
  <c r="N9" i="9"/>
  <c r="O9" i="9"/>
  <c r="F12" i="2"/>
  <c r="L12" i="2"/>
  <c r="F13" i="2"/>
  <c r="D34" i="25"/>
  <c r="E34" i="25"/>
  <c r="D15" i="25"/>
  <c r="E15" i="25"/>
  <c r="S13" i="2"/>
  <c r="M13" i="2"/>
  <c r="N11" i="2"/>
  <c r="F9" i="24"/>
  <c r="D12" i="24"/>
  <c r="M11" i="2"/>
  <c r="P11" i="2"/>
  <c r="N12" i="24"/>
  <c r="K12" i="24"/>
  <c r="O12" i="2"/>
  <c r="O11" i="2"/>
  <c r="M19" i="2"/>
  <c r="H12" i="24"/>
  <c r="H19" i="2"/>
  <c r="N12" i="2"/>
  <c r="R19" i="2"/>
  <c r="J13" i="2"/>
  <c r="R11" i="2"/>
  <c r="Q14" i="24"/>
  <c r="O19" i="2"/>
  <c r="Q12" i="2"/>
  <c r="J12" i="2"/>
  <c r="J11" i="2"/>
  <c r="G9" i="24"/>
  <c r="J9" i="24"/>
  <c r="J19" i="2"/>
  <c r="N13" i="2"/>
  <c r="S11" i="2"/>
  <c r="K9" i="24"/>
  <c r="D14" i="24"/>
  <c r="H24" i="2" s="1"/>
  <c r="N19" i="2"/>
  <c r="M12" i="2"/>
  <c r="K11" i="2"/>
  <c r="G12" i="24"/>
  <c r="E11" i="24"/>
  <c r="I19" i="2"/>
  <c r="K19" i="2"/>
  <c r="G11" i="24"/>
  <c r="N9" i="24"/>
  <c r="O12" i="24"/>
  <c r="L12" i="24"/>
  <c r="O11" i="24"/>
  <c r="S19" i="2"/>
  <c r="L11" i="24"/>
  <c r="P19" i="2"/>
  <c r="S12" i="2"/>
  <c r="P12" i="2"/>
  <c r="J12" i="24"/>
  <c r="Q13" i="2"/>
  <c r="O13" i="2"/>
  <c r="L13" i="2"/>
  <c r="L9" i="24"/>
  <c r="M8" i="2"/>
  <c r="I9" i="24"/>
  <c r="M11" i="24"/>
  <c r="Q19" i="2"/>
  <c r="D21" i="24"/>
  <c r="D10" i="24" s="1"/>
  <c r="M9" i="24"/>
  <c r="E12" i="24"/>
  <c r="L11" i="2"/>
  <c r="O9" i="24"/>
  <c r="H9" i="24"/>
  <c r="L8" i="2"/>
  <c r="I8" i="2"/>
  <c r="P9" i="9" l="1"/>
  <c r="S10" i="2"/>
  <c r="N10" i="2"/>
  <c r="L10" i="2"/>
  <c r="R10" i="2"/>
  <c r="K10" i="2"/>
  <c r="O10" i="2"/>
  <c r="P10" i="2"/>
  <c r="Q10" i="2"/>
  <c r="J10" i="2"/>
  <c r="M10" i="2"/>
  <c r="I10" i="2"/>
  <c r="P22" i="27"/>
  <c r="F34" i="27"/>
  <c r="P32" i="27"/>
  <c r="P30" i="27"/>
  <c r="P28" i="27"/>
  <c r="P26" i="27"/>
  <c r="P33" i="27"/>
  <c r="P23" i="27"/>
  <c r="P31" i="27"/>
  <c r="P29" i="27"/>
  <c r="P27" i="27"/>
  <c r="P24" i="27"/>
  <c r="P13" i="27"/>
  <c r="P15" i="27"/>
  <c r="P11" i="27"/>
  <c r="P17" i="27"/>
  <c r="P9" i="27"/>
  <c r="O24" i="2"/>
  <c r="O16" i="9"/>
  <c r="K24" i="2"/>
  <c r="S24" i="2"/>
  <c r="Q24" i="2"/>
  <c r="L24" i="2"/>
  <c r="I24" i="2"/>
  <c r="R24" i="2"/>
  <c r="N24" i="2"/>
  <c r="M14" i="9"/>
  <c r="L12" i="9"/>
  <c r="I14" i="25"/>
  <c r="N12" i="9"/>
  <c r="R19" i="24"/>
  <c r="R24" i="24"/>
  <c r="P24" i="2"/>
  <c r="D34" i="27"/>
  <c r="J24" i="2"/>
  <c r="U21" i="2"/>
  <c r="V20" i="2" s="1"/>
  <c r="Q12" i="24"/>
  <c r="R21" i="24"/>
  <c r="R20" i="24"/>
  <c r="F52" i="25"/>
  <c r="R28" i="24" l="1"/>
  <c r="S28" i="24" s="1"/>
  <c r="V10" i="2" s="1"/>
  <c r="Q13" i="24"/>
  <c r="R9" i="24" s="1"/>
  <c r="S9" i="24" s="1"/>
  <c r="D13" i="24"/>
  <c r="S20" i="24"/>
  <c r="S21" i="24"/>
  <c r="V12" i="2" s="1"/>
  <c r="S24" i="24"/>
  <c r="V16" i="2" s="1"/>
  <c r="S19" i="24"/>
  <c r="V13" i="2" s="1"/>
  <c r="P19" i="27"/>
  <c r="M15" i="9"/>
  <c r="L15" i="9"/>
  <c r="J14" i="25"/>
  <c r="P34" i="27"/>
  <c r="M12" i="9"/>
  <c r="L16" i="9"/>
  <c r="M16" i="9"/>
  <c r="O15" i="9"/>
  <c r="O12" i="9"/>
  <c r="N16" i="9"/>
  <c r="P16" i="9" s="1"/>
  <c r="L14" i="9"/>
  <c r="N15" i="9"/>
  <c r="M11" i="9"/>
  <c r="F13" i="24"/>
  <c r="P15" i="9" l="1"/>
  <c r="P12" i="9"/>
  <c r="J13" i="24"/>
  <c r="E13" i="24"/>
  <c r="H13" i="24"/>
  <c r="N13" i="24"/>
  <c r="I13" i="24"/>
  <c r="W8" i="2"/>
  <c r="W16" i="2"/>
  <c r="K13" i="24"/>
  <c r="G13" i="24"/>
  <c r="L13" i="24"/>
  <c r="W10" i="2"/>
  <c r="O13" i="24"/>
  <c r="M13" i="24"/>
  <c r="H16" i="3" l="1"/>
  <c r="R11" i="24"/>
  <c r="S11" i="24" s="1"/>
  <c r="R10" i="24"/>
  <c r="S10" i="24" s="1"/>
  <c r="R12" i="24"/>
  <c r="S12" i="24" s="1"/>
  <c r="S13" i="24" l="1"/>
</calcChain>
</file>

<file path=xl/sharedStrings.xml><?xml version="1.0" encoding="utf-8"?>
<sst xmlns="http://schemas.openxmlformats.org/spreadsheetml/2006/main" count="748" uniqueCount="257">
  <si>
    <t>Marzo</t>
  </si>
  <si>
    <t>Abril</t>
  </si>
  <si>
    <t>Total</t>
  </si>
  <si>
    <t>Enero</t>
  </si>
  <si>
    <t>Febrero</t>
  </si>
  <si>
    <t>Mayo</t>
  </si>
  <si>
    <t>Junio</t>
  </si>
  <si>
    <t>Julio</t>
  </si>
  <si>
    <t>Agosto</t>
  </si>
  <si>
    <t>Septiembre</t>
  </si>
  <si>
    <t>Octubre</t>
  </si>
  <si>
    <t>Noviembre</t>
  </si>
  <si>
    <t>Diciembre</t>
  </si>
  <si>
    <t>Ene</t>
  </si>
  <si>
    <t>Feb</t>
  </si>
  <si>
    <t>Mar</t>
  </si>
  <si>
    <t>Abr</t>
  </si>
  <si>
    <t>May</t>
  </si>
  <si>
    <t>Jun</t>
  </si>
  <si>
    <t>Jul</t>
  </si>
  <si>
    <t>Ago</t>
  </si>
  <si>
    <t>Sep</t>
  </si>
  <si>
    <t>Oct</t>
  </si>
  <si>
    <t>Nov</t>
  </si>
  <si>
    <t>Dic</t>
  </si>
  <si>
    <t>Mercado diario</t>
  </si>
  <si>
    <t>Mercado intradiario</t>
  </si>
  <si>
    <t>Regulación secundaria</t>
  </si>
  <si>
    <t>Regulación terciaria</t>
  </si>
  <si>
    <t>Gestión de desvíos</t>
  </si>
  <si>
    <t xml:space="preserve"> </t>
  </si>
  <si>
    <t>Año</t>
  </si>
  <si>
    <t xml:space="preserve">• </t>
  </si>
  <si>
    <t xml:space="preserve">Mercados diario e intradiario </t>
  </si>
  <si>
    <t>E</t>
  </si>
  <si>
    <t>F</t>
  </si>
  <si>
    <t>M</t>
  </si>
  <si>
    <t>A</t>
  </si>
  <si>
    <t>J</t>
  </si>
  <si>
    <t>S</t>
  </si>
  <si>
    <t>O</t>
  </si>
  <si>
    <t>N</t>
  </si>
  <si>
    <t>D</t>
  </si>
  <si>
    <t>(GWh)</t>
  </si>
  <si>
    <t>A subir</t>
  </si>
  <si>
    <t>A bajar</t>
  </si>
  <si>
    <t>Banda de regulación secundaria</t>
  </si>
  <si>
    <t>Energía gestionada (GWh)</t>
  </si>
  <si>
    <t>Restricciones en tiempo real</t>
  </si>
  <si>
    <t>Banda de regulación</t>
  </si>
  <si>
    <t>Restricciones técnicas (PBF)</t>
  </si>
  <si>
    <t>(€/MWh)</t>
  </si>
  <si>
    <t>Precios (€/MWh)</t>
  </si>
  <si>
    <t>Desvíos</t>
  </si>
  <si>
    <t>subir</t>
  </si>
  <si>
    <t>bajar</t>
  </si>
  <si>
    <t>Subir</t>
  </si>
  <si>
    <t>Bajar</t>
  </si>
  <si>
    <t>Energía y precios mensuales</t>
  </si>
  <si>
    <t>TOTAL</t>
  </si>
  <si>
    <t>Desvios netos medidos por tecnologías. GWh</t>
  </si>
  <si>
    <t>Mes</t>
  </si>
  <si>
    <t>Desvíos entre sistemas</t>
  </si>
  <si>
    <t>R.E. hidráulico</t>
  </si>
  <si>
    <t>R.E. térmico</t>
  </si>
  <si>
    <t>R.E. solar</t>
  </si>
  <si>
    <t>Servicios de ajuste</t>
  </si>
  <si>
    <t>Pagos por capacidad</t>
  </si>
  <si>
    <t>Saldo PO 14.6</t>
  </si>
  <si>
    <t>SUBIR</t>
  </si>
  <si>
    <t>BAJAR</t>
  </si>
  <si>
    <t>-</t>
  </si>
  <si>
    <t>Energía total gestionada</t>
  </si>
  <si>
    <t>Servicios de ajuste del sistema</t>
  </si>
  <si>
    <t>Restricciones técnicas TReal</t>
  </si>
  <si>
    <t>Repercusión de los servicios de ajuste en el precio final (€/MWh)</t>
  </si>
  <si>
    <t>Desvío a bajar</t>
  </si>
  <si>
    <t>Desvío a bajar contra el sistema</t>
  </si>
  <si>
    <t>Desvío a subir</t>
  </si>
  <si>
    <t>Desvío a subir contra el sistema</t>
  </si>
  <si>
    <t>Desglose por tipos (GWh)</t>
  </si>
  <si>
    <t>Red de transporte</t>
  </si>
  <si>
    <t>Red de distribución</t>
  </si>
  <si>
    <t>Restricciones técnicas PDBF</t>
  </si>
  <si>
    <t>Reserva de potencia</t>
  </si>
  <si>
    <t xml:space="preserve">Resolución de restricciones técnicas (PDBF) </t>
  </si>
  <si>
    <t>Liquidación</t>
  </si>
  <si>
    <t>Comercializadores</t>
  </si>
  <si>
    <t>Desv Rég Ordinario sin zona</t>
  </si>
  <si>
    <t>Desv Zonas Regulación</t>
  </si>
  <si>
    <t>Importaciones</t>
  </si>
  <si>
    <t>Exportaciones</t>
  </si>
  <si>
    <t>Precio del desvio en relación al precio del mercado diario (%)</t>
  </si>
  <si>
    <t>Precio del desvío en relación al precio del mercado diario</t>
  </si>
  <si>
    <t>Saldo desvíos</t>
  </si>
  <si>
    <t>Control del factor de potencia</t>
  </si>
  <si>
    <t>Demanda nacional (Suministro de referencia + libre). Componentes del precio final medio y energía</t>
  </si>
  <si>
    <t>Precio (€/MWh) (1)</t>
  </si>
  <si>
    <t>Reserva de potencia adicional a subir</t>
  </si>
  <si>
    <t>Restricciones técnicas en tiempo real</t>
  </si>
  <si>
    <t>Servicio de interrumpibilidad</t>
  </si>
  <si>
    <r>
      <rPr>
        <b/>
        <sz val="8"/>
        <color indexed="8"/>
        <rFont val="Arial"/>
        <family val="2"/>
      </rPr>
      <t>Energía final (GWh)</t>
    </r>
    <r>
      <rPr>
        <sz val="8"/>
        <color indexed="8"/>
        <rFont val="Arial"/>
        <family val="2"/>
      </rPr>
      <t xml:space="preserve"> </t>
    </r>
  </si>
  <si>
    <t xml:space="preserve">Restricciones técnicas en tiempo real </t>
  </si>
  <si>
    <t>Componentes del precio final medio (suministro de referencia +  libre) (€/MWh)</t>
  </si>
  <si>
    <r>
      <t>Desvíos</t>
    </r>
    <r>
      <rPr>
        <vertAlign val="superscript"/>
        <sz val="8"/>
        <color indexed="8"/>
        <rFont val="Arial"/>
        <family val="2"/>
      </rPr>
      <t>(2)</t>
    </r>
  </si>
  <si>
    <r>
      <t>Componentes del precio final medio</t>
    </r>
    <r>
      <rPr>
        <b/>
        <vertAlign val="superscript"/>
        <sz val="8"/>
        <color indexed="8"/>
        <rFont val="Arial"/>
        <family val="2"/>
      </rPr>
      <t>(1)</t>
    </r>
    <r>
      <rPr>
        <b/>
        <sz val="8"/>
        <color indexed="8"/>
        <rFont val="Arial"/>
        <family val="2"/>
      </rPr>
      <t xml:space="preserve"> (suministro de referencia + libre) (€/MWh)</t>
    </r>
  </si>
  <si>
    <t>(%)</t>
  </si>
  <si>
    <t>Desvíos netos medidos</t>
  </si>
  <si>
    <t>Renta de congestión y tasa de acoplamiento en la interconexión con Francia derivada del acoplamiento de los mercados diarios MRC (Multi-Regional Coupling)</t>
  </si>
  <si>
    <t>(Millones de €)</t>
  </si>
  <si>
    <t/>
  </si>
  <si>
    <t>Importación</t>
  </si>
  <si>
    <t>Exportación</t>
  </si>
  <si>
    <t>Francia</t>
  </si>
  <si>
    <t>Portugal</t>
  </si>
  <si>
    <t>Mar.</t>
  </si>
  <si>
    <t>Abr.</t>
  </si>
  <si>
    <t>May.</t>
  </si>
  <si>
    <t>Jun.</t>
  </si>
  <si>
    <t>Jul.</t>
  </si>
  <si>
    <t>Ago.</t>
  </si>
  <si>
    <t>Sep.</t>
  </si>
  <si>
    <t>Oct.</t>
  </si>
  <si>
    <t>Nov.</t>
  </si>
  <si>
    <t>Dic.</t>
  </si>
  <si>
    <t>Subastas de capacidad Francia - España</t>
  </si>
  <si>
    <t>Sentido Francia → España</t>
  </si>
  <si>
    <t>Sentido España → Francia</t>
  </si>
  <si>
    <t>Renta de congestión (millones de €) y tasa de acoplamiento (%) en la interconexión con Francia</t>
  </si>
  <si>
    <t>Francia → España</t>
  </si>
  <si>
    <t>España → Francia</t>
  </si>
  <si>
    <t>(1) Energía incrementada o reducida en la fase 1 de resolución de restricciones técnicas del PDBF (P.O.3.2).</t>
  </si>
  <si>
    <t>derivada del acoplamiento de los mercados diarios MRC (Millones €)</t>
  </si>
  <si>
    <t>Tasa de acoplamiento (%)</t>
  </si>
  <si>
    <t>Miles de €</t>
  </si>
  <si>
    <t>%</t>
  </si>
  <si>
    <t>S. anual</t>
  </si>
  <si>
    <t>S. mensual</t>
  </si>
  <si>
    <t>Renta de congestión (millones de €) y tasa de acoplamiento (%) en la interconexión con Portugal</t>
  </si>
  <si>
    <t>derivada del acoplamiento de los mercados diarios (Millones €)</t>
  </si>
  <si>
    <t>Portugal → España</t>
  </si>
  <si>
    <t>España → Portugal</t>
  </si>
  <si>
    <t>volumen</t>
  </si>
  <si>
    <t>Repercusión de los servicios de ajuste del sistema en el precio medio final</t>
  </si>
  <si>
    <r>
      <t xml:space="preserve">Componentes del  precio medio  final de la energía peninsular. </t>
    </r>
    <r>
      <rPr>
        <sz val="8"/>
        <color indexed="8"/>
        <rFont val="Arial"/>
        <family val="2"/>
      </rPr>
      <t>(Suministro de referencia + libre)</t>
    </r>
  </si>
  <si>
    <t>Incumplimiento energía balance</t>
  </si>
  <si>
    <r>
      <t>No incluye los costes de acciones coordinadas de balance (</t>
    </r>
    <r>
      <rPr>
        <i/>
        <sz val="8"/>
        <color indexed="8"/>
        <rFont val="Arial"/>
        <family val="2"/>
      </rPr>
      <t>counter trading</t>
    </r>
    <r>
      <rPr>
        <sz val="8"/>
        <color indexed="8"/>
        <rFont val="Arial"/>
        <family val="2"/>
      </rPr>
      <t xml:space="preserve">) ni otros costes. </t>
    </r>
  </si>
  <si>
    <t>Tasa de Acoplamiento: % horas sin congestión en horizonte diario</t>
  </si>
  <si>
    <t>No incluye los costes de acciones coordinadas de balance (counter trading) ni otros costes.</t>
  </si>
  <si>
    <t>Energía final (MWh)</t>
  </si>
  <si>
    <t>Coste desvíos</t>
  </si>
  <si>
    <t>Fallo Nominación UPG</t>
  </si>
  <si>
    <t>No incluye restricciones técnicas del PDBF</t>
  </si>
  <si>
    <t>datos calculados</t>
  </si>
  <si>
    <t>datos del informe anual</t>
  </si>
  <si>
    <t>(2) PDBF: Programa diario base de funcionamiento</t>
  </si>
  <si>
    <t>Horas con desvíos contrarios al sistema</t>
  </si>
  <si>
    <t>Horas con desvios contrarios al sistema (%)</t>
  </si>
  <si>
    <t>Otras causas</t>
  </si>
  <si>
    <t>Nota: En algunos casos las cifras totales que se presentan en las tablas no coinciden con el sumatorio de los datos parciales, debido al redondeo de cifras decimales</t>
  </si>
  <si>
    <t>Acp. Mercados diarios</t>
  </si>
  <si>
    <t>Spread absoluto (€/MWh)</t>
  </si>
  <si>
    <t>España  - Francia</t>
  </si>
  <si>
    <t>España - Portugal</t>
  </si>
  <si>
    <t>Feb.</t>
  </si>
  <si>
    <t xml:space="preserve">Precios medios ponderados de energías de los servicios de ajuste del sistema peninsular 
</t>
  </si>
  <si>
    <t>Energía final (3) (GWh)</t>
  </si>
  <si>
    <t>(3) Incluye el cierre de energía del mercado y los consumos propios de los servicios auxiliares de generación.</t>
  </si>
  <si>
    <t>Resolución de restricciones técnicas PDBF. Desglose de energía programada por tipo de restricción</t>
  </si>
  <si>
    <t>Generación eólica</t>
  </si>
  <si>
    <r>
      <t xml:space="preserve">Horas con desvío a </t>
    </r>
    <r>
      <rPr>
        <b/>
        <sz val="8"/>
        <color indexed="8"/>
        <rFont val="Arial"/>
        <family val="2"/>
      </rPr>
      <t>bajar</t>
    </r>
    <r>
      <rPr>
        <sz val="8"/>
        <color indexed="8"/>
        <rFont val="Arial"/>
        <family val="2"/>
      </rPr>
      <t xml:space="preserve"> cuando el sistema necesita energía a </t>
    </r>
    <r>
      <rPr>
        <b/>
        <sz val="8"/>
        <color indexed="8"/>
        <rFont val="Arial"/>
        <family val="2"/>
      </rPr>
      <t>subir</t>
    </r>
  </si>
  <si>
    <r>
      <t xml:space="preserve">Horas con desvío a </t>
    </r>
    <r>
      <rPr>
        <b/>
        <sz val="8"/>
        <color indexed="8"/>
        <rFont val="Arial"/>
        <family val="2"/>
      </rPr>
      <t>subir</t>
    </r>
    <r>
      <rPr>
        <sz val="8"/>
        <color indexed="8"/>
        <rFont val="Arial"/>
        <family val="2"/>
      </rPr>
      <t xml:space="preserve"> cuando el sistema necesita energía a </t>
    </r>
    <r>
      <rPr>
        <b/>
        <sz val="8"/>
        <color indexed="8"/>
        <rFont val="Arial"/>
        <family val="2"/>
      </rPr>
      <t>bajar</t>
    </r>
  </si>
  <si>
    <t xml:space="preserve">     FR-ES se realiza de forma implícita a través del mercado intradiario continuo europeo (XBID)</t>
  </si>
  <si>
    <t>Generación convencional y zonas de regulación</t>
  </si>
  <si>
    <t>Otras renovables, cogeneración y residuos</t>
  </si>
  <si>
    <t>Servicios de ajuste e intercambios internacionales</t>
  </si>
  <si>
    <t>Intercambios internacionales</t>
  </si>
  <si>
    <t>Anual</t>
  </si>
  <si>
    <t>(1) Cálculos realizados con las últimas liquidaciones disponibles del Operador del Sistema.</t>
  </si>
  <si>
    <r>
      <t xml:space="preserve">Evolución de los componentes del precio medio final. </t>
    </r>
    <r>
      <rPr>
        <b/>
        <sz val="8"/>
        <color indexed="8"/>
        <rFont val="Arial"/>
        <family val="2"/>
      </rPr>
      <t>(Suministro de referencia + libre)</t>
    </r>
  </si>
  <si>
    <t>(Miles de € y %)</t>
  </si>
  <si>
    <t>Spread absoluto de los precios del acoplamiento de los mercados diarios en las interconexiones con Francia y Portugal</t>
  </si>
  <si>
    <t>Valor medio aritmético de los valores absolutos de los diferenciales de precios horarios  resultante del acoplamiento de los mercados diarios</t>
  </si>
  <si>
    <t>Precio medio final</t>
  </si>
  <si>
    <t>Subasta diaria</t>
  </si>
  <si>
    <t>Horizonte diario</t>
  </si>
  <si>
    <t>si consideras las subasta a la sombra</t>
  </si>
  <si>
    <t>S. trimestral</t>
  </si>
  <si>
    <t>Acoplamiento diario</t>
  </si>
  <si>
    <t>Sentido Portugal→ España</t>
  </si>
  <si>
    <t>Sentido España → Portugal</t>
  </si>
  <si>
    <t>Subastas de capacidad Portugal - España</t>
  </si>
  <si>
    <t>Saldo neto</t>
  </si>
  <si>
    <t>Saldo neto programado a través de la interconexión con Francia (IFE)</t>
  </si>
  <si>
    <t>Saldo</t>
  </si>
  <si>
    <t>Evolución anual del saldo programado por las interconexiones españolas (GWh)</t>
  </si>
  <si>
    <t>Saldo neto programado a través de la interconexión con Portugal (IPE)</t>
  </si>
  <si>
    <t>Saldo neto anual programado por las interconexiones españolas</t>
  </si>
  <si>
    <t>Precio medio final 2020</t>
  </si>
  <si>
    <t>Periodo 2020</t>
  </si>
  <si>
    <t>Reserva de sustitución</t>
  </si>
  <si>
    <t>Reservas de sustitución/Gestión de desvíos</t>
  </si>
  <si>
    <t>Producto RR</t>
  </si>
  <si>
    <t>Otros mercados de Servicios de Ajuste. Necesidades de energías cubiertas</t>
  </si>
  <si>
    <t>(2) El producto RR (Reservas de sustitución) entró en marzo de 2020, sustituyendo a la antigua Gestión de Desvíos, que es la información que aparece para antes de esta fecha</t>
  </si>
  <si>
    <t>Energía asignada del producto RR en frontera</t>
  </si>
  <si>
    <t xml:space="preserve">Necesidades de energías cubiertas en los servicios de ajuste
</t>
  </si>
  <si>
    <t>Avance 2021</t>
  </si>
  <si>
    <t>Periodo 2021</t>
  </si>
  <si>
    <t>Precio medio final en 2021</t>
  </si>
  <si>
    <t>Repercusión media en 2021</t>
  </si>
  <si>
    <t>%21/20</t>
  </si>
  <si>
    <t>Precio medio final 2021</t>
  </si>
  <si>
    <r>
      <t xml:space="preserve">% </t>
    </r>
    <r>
      <rPr>
        <b/>
        <sz val="8"/>
        <color indexed="9"/>
        <rFont val="Arial"/>
        <family val="2"/>
      </rPr>
      <t>21/20</t>
    </r>
  </si>
  <si>
    <t>Componentes del precio medio final. 2021</t>
  </si>
  <si>
    <t>Saldo neto mensual programado en 2021 por la interconexión con Francia (IFE)</t>
  </si>
  <si>
    <t>Saldo neto mensual programado en 2021 por la interconexión con Portugal (IPE)</t>
  </si>
  <si>
    <t>Promedio 2021</t>
  </si>
  <si>
    <t>% 21/20</t>
  </si>
  <si>
    <t>Fuentes: OMIE y REE. Datos a 18/01/2022</t>
  </si>
  <si>
    <t>Precios medios mensuales de Desvíos (€/MWh). Año 2021</t>
  </si>
  <si>
    <t>2021 01</t>
  </si>
  <si>
    <t>2021 02</t>
  </si>
  <si>
    <t>2021 03</t>
  </si>
  <si>
    <t>2021 04</t>
  </si>
  <si>
    <t>2021 05</t>
  </si>
  <si>
    <t>2021 06</t>
  </si>
  <si>
    <t>2021 07</t>
  </si>
  <si>
    <t>2021 08</t>
  </si>
  <si>
    <t>2021 09</t>
  </si>
  <si>
    <t>2021 10</t>
  </si>
  <si>
    <t>2021 11</t>
  </si>
  <si>
    <t>2021 12</t>
  </si>
  <si>
    <t>Mensual</t>
  </si>
  <si>
    <t>Capacidad de largo plazo asignadada en las subastas explícitas en la interconexión con Francia (IFE) (MW)</t>
  </si>
  <si>
    <t>(MW)</t>
  </si>
  <si>
    <t>Capacidad de largo plazo asignada en las subastas explícitas en la interconexión con Portugal (IPE) (MW)</t>
  </si>
  <si>
    <t>Trimestral</t>
  </si>
  <si>
    <t>Capacidad horaria asignada en las subastas explícitas de largo plazo en la interconexión con Portugal (IPE)</t>
  </si>
  <si>
    <t>Capacidad horaria asignada en las subastas explícitas de largo plazo en la interconexión con Francia (IFE)</t>
  </si>
  <si>
    <t>No se han considerado en la representación gráfica periodos de mantenimiento que limiten la asignación de capacidad</t>
  </si>
  <si>
    <t xml:space="preserve">  Restricciones técnicas PDBF (1)</t>
  </si>
  <si>
    <t xml:space="preserve">  Restricciones técnicas en tiempo real</t>
  </si>
  <si>
    <t>Energía utlizada por balances</t>
  </si>
  <si>
    <t xml:space="preserve">  Reservas de sustitución (RR) (2)</t>
  </si>
  <si>
    <t xml:space="preserve">  Regulación secundaria</t>
  </si>
  <si>
    <t xml:space="preserve">  Regulación terciaria</t>
  </si>
  <si>
    <t>IGCC</t>
  </si>
  <si>
    <t>No incluye energías gestionadas mediante servicios transfronterizos de balance</t>
  </si>
  <si>
    <t xml:space="preserve">  IGCC (3)</t>
  </si>
  <si>
    <t>Regulación secundaria, terciaria, RR, IGCC y restricciones técnicas en tiempo real</t>
  </si>
  <si>
    <t>Energía programada por seguridad</t>
  </si>
  <si>
    <t>(3) Energía de regulación secundaria evitada mediante la plataforma europeo de neteo de necesidades de regulación secundaria, que entró en servicio el 21/10/2020</t>
  </si>
  <si>
    <t>(1) El servicio de Energías de Balance de tipo RR cuenta con un precio único. El valor representado en la tabla corresponde al precio medio ponderado según el sentido de la necesidad cubierta del Sistema Eléctrico Español. Hasta febrero de 2020, inclusive, se facilita el precio medio ponderado de la energía gestionada mediante el servicio de gestión de desvíos generación-consumo.</t>
  </si>
  <si>
    <t>Reservas de sustitución (1)</t>
  </si>
  <si>
    <t>Renta de congestión en la interconexión con Francia derivada de los mecanismos de gestión de las interconexiones internacionales</t>
  </si>
  <si>
    <t>Renta de congestión en la interconexión con Portugal derivada de los mecanismos de gestión de las interconexiones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</si>
</sst>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0"/>
    <numFmt numFmtId="165" formatCode="0.00_)"/>
    <numFmt numFmtId="166" formatCode="0.000"/>
    <numFmt numFmtId="167" formatCode="#,##0\ \ \ \ \ _)"/>
    <numFmt numFmtId="168" formatCode="#,##0.000"/>
    <numFmt numFmtId="169" formatCode="#,##0.0000"/>
    <numFmt numFmtId="170" formatCode="0.0"/>
    <numFmt numFmtId="171" formatCode="#,###_)"/>
    <numFmt numFmtId="172" formatCode="_-* #,##0.00[$€]_-;\-* #,##0.00[$€]_-;_-* &quot;-&quot;??[$€]_-;_-@_-"/>
    <numFmt numFmtId="173" formatCode="0.00\ \ \ \ \ \ \ \ \ _)"/>
    <numFmt numFmtId="174" formatCode="0_)"/>
    <numFmt numFmtId="175" formatCode="#,###.0_)"/>
    <numFmt numFmtId="176" formatCode="0.0_)"/>
    <numFmt numFmtId="177" formatCode="0.0%"/>
    <numFmt numFmtId="178" formatCode="0.000%"/>
    <numFmt numFmtId="179" formatCode="#,##0.00;\-#,##0.00;0.00"/>
  </numFmts>
  <fonts count="89">
    <font>
      <sz val="10"/>
      <name val="Geneva"/>
    </font>
    <font>
      <sz val="11"/>
      <color theme="1"/>
      <name val="Calibri"/>
      <family val="2"/>
      <scheme val="minor"/>
    </font>
    <font>
      <sz val="10"/>
      <name val="Geneva"/>
      <family val="2"/>
    </font>
    <font>
      <sz val="9"/>
      <name val="Futura"/>
      <family val="2"/>
    </font>
    <font>
      <sz val="10"/>
      <name val="Arial"/>
      <family val="2"/>
    </font>
    <font>
      <sz val="8"/>
      <name val="Arial"/>
      <family val="2"/>
    </font>
    <font>
      <sz val="10"/>
      <color indexed="8"/>
      <name val="Arial"/>
      <family val="2"/>
    </font>
    <font>
      <b/>
      <sz val="8"/>
      <color indexed="9"/>
      <name val="Arial"/>
      <family val="2"/>
    </font>
    <font>
      <sz val="8"/>
      <color indexed="8"/>
      <name val="Arial"/>
      <family val="2"/>
    </font>
    <font>
      <b/>
      <sz val="10"/>
      <color indexed="8"/>
      <name val="Arial"/>
      <family val="2"/>
    </font>
    <font>
      <b/>
      <sz val="8"/>
      <color indexed="8"/>
      <name val="Arial"/>
      <family val="2"/>
    </font>
    <font>
      <u/>
      <sz val="10"/>
      <color indexed="12"/>
      <name val="Geneva"/>
      <family val="2"/>
    </font>
    <font>
      <sz val="10"/>
      <color indexed="56"/>
      <name val="Geneva"/>
      <family val="2"/>
    </font>
    <font>
      <sz val="10"/>
      <color indexed="8"/>
      <name val="Geneva"/>
      <family val="2"/>
    </font>
    <font>
      <sz val="10"/>
      <color indexed="21"/>
      <name val="Symbol"/>
      <family val="1"/>
      <charset val="2"/>
    </font>
    <font>
      <sz val="14"/>
      <color indexed="21"/>
      <name val="Arial"/>
      <family val="2"/>
    </font>
    <font>
      <sz val="8"/>
      <color indexed="8"/>
      <name val="Arial Black"/>
      <family val="2"/>
    </font>
    <font>
      <sz val="8"/>
      <color indexed="9"/>
      <name val="Arial"/>
      <family val="2"/>
    </font>
    <font>
      <sz val="10"/>
      <color indexed="32"/>
      <name val="Avant Garde"/>
    </font>
    <font>
      <b/>
      <sz val="8"/>
      <color indexed="9"/>
      <name val="Symbol"/>
      <family val="1"/>
      <charset val="2"/>
    </font>
    <font>
      <sz val="8"/>
      <color indexed="10"/>
      <name val="Arial"/>
      <family val="2"/>
    </font>
    <font>
      <sz val="10"/>
      <name val="Arial"/>
      <family val="2"/>
    </font>
    <font>
      <sz val="10"/>
      <color indexed="9"/>
      <name val="Arial"/>
      <family val="2"/>
    </font>
    <font>
      <b/>
      <sz val="8"/>
      <color indexed="10"/>
      <name val="Arial"/>
      <family val="2"/>
    </font>
    <font>
      <sz val="8"/>
      <color indexed="44"/>
      <name val="Arial"/>
      <family val="2"/>
    </font>
    <font>
      <sz val="11"/>
      <color indexed="56"/>
      <name val="Geneva"/>
      <family val="2"/>
    </font>
    <font>
      <sz val="10"/>
      <color indexed="10"/>
      <name val="Arial"/>
      <family val="2"/>
    </font>
    <font>
      <sz val="10"/>
      <color indexed="16"/>
      <name val="Arial"/>
      <family val="2"/>
    </font>
    <font>
      <sz val="8"/>
      <color indexed="16"/>
      <name val="Arial"/>
      <family val="2"/>
    </font>
    <font>
      <sz val="10"/>
      <color indexed="10"/>
      <name val="Geneva"/>
      <family val="2"/>
    </font>
    <font>
      <sz val="10"/>
      <color indexed="58"/>
      <name val="Geneva"/>
      <family val="2"/>
    </font>
    <font>
      <sz val="8"/>
      <color indexed="8"/>
      <name val="Arial"/>
      <family val="2"/>
    </font>
    <font>
      <b/>
      <vertAlign val="superscript"/>
      <sz val="8"/>
      <color indexed="8"/>
      <name val="Arial"/>
      <family val="2"/>
    </font>
    <font>
      <vertAlign val="superscript"/>
      <sz val="8"/>
      <color indexed="8"/>
      <name val="Arial"/>
      <family val="2"/>
    </font>
    <font>
      <sz val="7"/>
      <color indexed="8"/>
      <name val="Arial"/>
      <family val="2"/>
    </font>
    <font>
      <sz val="11"/>
      <color theme="1"/>
      <name val="Calibri"/>
      <family val="2"/>
      <scheme val="minor"/>
    </font>
    <font>
      <sz val="8"/>
      <color rgb="FF000000"/>
      <name val="Arial"/>
      <family val="2"/>
    </font>
    <font>
      <b/>
      <sz val="8"/>
      <color rgb="FFFFFFFF"/>
      <name val="Arial"/>
      <family val="2"/>
    </font>
    <font>
      <sz val="10"/>
      <color rgb="FFFF0000"/>
      <name val="Geneva"/>
      <family val="2"/>
    </font>
    <font>
      <sz val="8"/>
      <color theme="0"/>
      <name val="Arial"/>
      <family val="2"/>
    </font>
    <font>
      <sz val="8"/>
      <color rgb="FFFF0000"/>
      <name val="Arial"/>
      <family val="2"/>
    </font>
    <font>
      <sz val="10"/>
      <color theme="0"/>
      <name val="Geneva"/>
      <family val="2"/>
    </font>
    <font>
      <sz val="10"/>
      <color theme="0"/>
      <name val="Arial"/>
      <family val="2"/>
    </font>
    <font>
      <b/>
      <sz val="8"/>
      <color theme="0"/>
      <name val="Arial"/>
      <family val="2"/>
    </font>
    <font>
      <sz val="10"/>
      <color theme="0"/>
      <name val="Geneva"/>
    </font>
    <font>
      <b/>
      <sz val="8"/>
      <color rgb="FF004563"/>
      <name val="Arial"/>
      <family val="2"/>
    </font>
    <font>
      <sz val="8"/>
      <color rgb="FF004563"/>
      <name val="Arial"/>
      <family val="2"/>
    </font>
    <font>
      <sz val="10"/>
      <color theme="3"/>
      <name val="Geneva"/>
      <family val="2"/>
    </font>
    <font>
      <b/>
      <sz val="10"/>
      <color theme="1"/>
      <name val="Arial"/>
      <family val="2"/>
    </font>
    <font>
      <i/>
      <sz val="8"/>
      <color indexed="8"/>
      <name val="Arial"/>
      <family val="2"/>
    </font>
    <font>
      <sz val="10"/>
      <color indexed="56"/>
      <name val="Geneva"/>
    </font>
    <font>
      <sz val="10"/>
      <color indexed="8"/>
      <name val="Geneva"/>
    </font>
    <font>
      <b/>
      <sz val="11"/>
      <color rgb="FFC00000"/>
      <name val="Calibri"/>
      <family val="2"/>
    </font>
    <font>
      <sz val="12"/>
      <name val="Helvetica"/>
    </font>
    <font>
      <sz val="12"/>
      <color rgb="FF005874"/>
      <name val="Helvetica"/>
      <family val="2"/>
    </font>
    <font>
      <sz val="10"/>
      <color indexed="32"/>
      <name val="Arial"/>
      <family val="2"/>
    </font>
    <font>
      <b/>
      <sz val="8"/>
      <color rgb="FF002060"/>
      <name val="Arial"/>
      <family val="2"/>
    </font>
    <font>
      <sz val="8"/>
      <color indexed="32"/>
      <name val="Arial"/>
      <family val="2"/>
    </font>
    <font>
      <b/>
      <sz val="10"/>
      <color indexed="9"/>
      <name val="Arial"/>
      <family val="2"/>
    </font>
    <font>
      <b/>
      <sz val="8"/>
      <color theme="1"/>
      <name val="Arial"/>
      <family val="2"/>
    </font>
    <font>
      <sz val="10"/>
      <name val="Geneva"/>
    </font>
    <font>
      <sz val="10"/>
      <color rgb="FF004563"/>
      <name val="Geneva"/>
    </font>
    <font>
      <sz val="8"/>
      <color theme="5"/>
      <name val="Arial"/>
      <family val="2"/>
    </font>
    <font>
      <sz val="8"/>
      <color theme="0"/>
      <name val="Arial Black"/>
      <family val="2"/>
    </font>
    <font>
      <sz val="8"/>
      <color theme="3"/>
      <name val="Arial"/>
      <family val="2"/>
    </font>
    <font>
      <sz val="8"/>
      <color rgb="FFCC00CC"/>
      <name val="Arial"/>
      <family val="2"/>
    </font>
    <font>
      <sz val="10"/>
      <color rgb="FFCC00CC"/>
      <name val="Geneva"/>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6"/>
      <color rgb="FFFF0000"/>
      <name val="Arial"/>
      <family val="2"/>
    </font>
    <font>
      <sz val="8"/>
      <color theme="0" tint="-0.14999847407452621"/>
      <name val="Arial"/>
      <family val="2"/>
    </font>
    <font>
      <sz val="8"/>
      <color rgb="FFFFFFFF"/>
      <name val="Arial"/>
      <family val="2"/>
    </font>
    <font>
      <sz val="8"/>
      <color theme="0" tint="-0.34998626667073579"/>
      <name val="Arial"/>
      <family val="2"/>
    </font>
    <font>
      <b/>
      <i/>
      <sz val="8"/>
      <color indexed="8"/>
      <name val="Arial"/>
      <family val="2"/>
    </font>
    <font>
      <sz val="8"/>
      <color theme="1"/>
      <name val="Arial"/>
      <family val="2"/>
    </font>
  </fonts>
  <fills count="4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58"/>
        <bgColor indexed="64"/>
      </patternFill>
    </fill>
    <fill>
      <patternFill patternType="solid">
        <fgColor rgb="FFFFFFFF"/>
        <bgColor rgb="FFFFFFFF"/>
      </patternFill>
    </fill>
    <fill>
      <patternFill patternType="solid">
        <fgColor rgb="FF34839D"/>
        <bgColor rgb="FFFFFFFF"/>
      </patternFill>
    </fill>
    <fill>
      <patternFill patternType="solid">
        <fgColor rgb="FFFFF9E9"/>
        <bgColor indexed="64"/>
      </patternFill>
    </fill>
    <fill>
      <patternFill patternType="solid">
        <fgColor theme="0"/>
        <bgColor indexed="64"/>
      </patternFill>
    </fill>
    <fill>
      <patternFill patternType="solid">
        <fgColor rgb="FFF5F5F5"/>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39">
    <border>
      <left/>
      <right/>
      <top/>
      <bottom/>
      <diagonal/>
    </border>
    <border>
      <left/>
      <right/>
      <top/>
      <bottom style="thin">
        <color indexed="63"/>
      </bottom>
      <diagonal/>
    </border>
    <border>
      <left/>
      <right/>
      <top style="thin">
        <color indexed="63"/>
      </top>
      <bottom/>
      <diagonal/>
    </border>
    <border>
      <left/>
      <right/>
      <top style="thin">
        <color indexed="63"/>
      </top>
      <bottom style="thin">
        <color indexed="63"/>
      </bottom>
      <diagonal/>
    </border>
    <border>
      <left/>
      <right/>
      <top/>
      <bottom style="thin">
        <color indexed="22"/>
      </bottom>
      <diagonal/>
    </border>
    <border>
      <left/>
      <right/>
      <top style="thin">
        <color indexed="22"/>
      </top>
      <bottom/>
      <diagonal/>
    </border>
    <border>
      <left/>
      <right/>
      <top style="thin">
        <color indexed="22"/>
      </top>
      <bottom style="thin">
        <color indexed="22"/>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rgb="FFA6A6A6"/>
      </bottom>
      <diagonal/>
    </border>
    <border>
      <left/>
      <right/>
      <top style="thin">
        <color rgb="FFA6A6A6"/>
      </top>
      <bottom style="thin">
        <color indexed="63"/>
      </bottom>
      <diagonal/>
    </border>
    <border>
      <left/>
      <right/>
      <top/>
      <bottom style="thin">
        <color theme="0" tint="-0.24994659260841701"/>
      </bottom>
      <diagonal/>
    </border>
    <border>
      <left/>
      <right style="thin">
        <color rgb="FFC0C0C0"/>
      </right>
      <top style="thin">
        <color rgb="FFA6A6A6"/>
      </top>
      <bottom style="thin">
        <color rgb="FFA6A6A6"/>
      </bottom>
      <diagonal/>
    </border>
    <border>
      <left style="thin">
        <color rgb="FFC0C0C0"/>
      </left>
      <right/>
      <top style="thin">
        <color rgb="FFA6A6A6"/>
      </top>
      <bottom style="thin">
        <color rgb="FFA6A6A6"/>
      </bottom>
      <diagonal/>
    </border>
    <border>
      <left/>
      <right/>
      <top/>
      <bottom style="thin">
        <color rgb="FFC0C0C0"/>
      </bottom>
      <diagonal/>
    </border>
    <border>
      <left style="thin">
        <color indexed="63"/>
      </left>
      <right/>
      <top style="thin">
        <color indexed="63"/>
      </top>
      <bottom style="thin">
        <color indexed="63"/>
      </bottom>
      <diagonal/>
    </border>
    <border>
      <left/>
      <right style="thin">
        <color rgb="FFC0C0C0"/>
      </right>
      <top style="thin">
        <color indexed="63"/>
      </top>
      <bottom style="thin">
        <color indexed="63"/>
      </bottom>
      <diagonal/>
    </border>
    <border>
      <left/>
      <right style="thin">
        <color rgb="FFC0C0C0"/>
      </right>
      <top/>
      <bottom/>
      <diagonal/>
    </border>
    <border>
      <left/>
      <right style="thin">
        <color rgb="FFC0C0C0"/>
      </right>
      <top/>
      <bottom style="thin">
        <color rgb="FFC0C0C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A6A6A6"/>
      </top>
      <bottom/>
      <diagonal/>
    </border>
    <border>
      <left/>
      <right style="thin">
        <color rgb="FFC0C0C0"/>
      </right>
      <top/>
      <bottom style="thin">
        <color rgb="FFA6A6A6"/>
      </bottom>
      <diagonal/>
    </border>
    <border>
      <left style="thin">
        <color rgb="FFC0C0C0"/>
      </left>
      <right/>
      <top/>
      <bottom style="thin">
        <color rgb="FFA6A6A6"/>
      </bottom>
      <diagonal/>
    </border>
    <border>
      <left/>
      <right style="thin">
        <color rgb="FFC0C0C0"/>
      </right>
      <top style="thin">
        <color rgb="FFA6A6A6"/>
      </top>
      <bottom/>
      <diagonal/>
    </border>
    <border>
      <left style="thin">
        <color rgb="FFC0C0C0"/>
      </left>
      <right/>
      <top style="thin">
        <color rgb="FFA6A6A6"/>
      </top>
      <bottom/>
      <diagonal/>
    </border>
    <border>
      <left style="thin">
        <color rgb="FFC0C0C0"/>
      </left>
      <right/>
      <top/>
      <bottom/>
      <diagonal/>
    </border>
    <border>
      <left/>
      <right style="thin">
        <color indexed="63"/>
      </right>
      <top style="thin">
        <color indexed="63"/>
      </top>
      <bottom style="thin">
        <color indexed="63"/>
      </bottom>
      <diagonal/>
    </border>
    <border>
      <left/>
      <right style="thin">
        <color indexed="63"/>
      </right>
      <top/>
      <bottom/>
      <diagonal/>
    </border>
    <border>
      <left/>
      <right style="thin">
        <color indexed="63"/>
      </right>
      <top/>
      <bottom style="thin">
        <color rgb="FFC0C0C0"/>
      </bottom>
      <diagonal/>
    </border>
    <border>
      <left/>
      <right style="thin">
        <color indexed="63"/>
      </right>
      <top style="thin">
        <color indexed="63"/>
      </top>
      <bottom/>
      <diagonal/>
    </border>
    <border>
      <left/>
      <right style="thin">
        <color indexed="63"/>
      </right>
      <top/>
      <bottom style="thin">
        <color indexed="63"/>
      </bottom>
      <diagonal/>
    </border>
  </borders>
  <cellStyleXfs count="61">
    <xf numFmtId="0" fontId="0" fillId="0" borderId="0"/>
    <xf numFmtId="172" fontId="2" fillId="0" borderId="0" applyFont="0" applyFill="0" applyBorder="0" applyAlignment="0" applyProtection="0"/>
    <xf numFmtId="0" fontId="3" fillId="0" borderId="0"/>
    <xf numFmtId="0" fontId="11" fillId="0" borderId="0" applyNumberFormat="0" applyFill="0" applyBorder="0" applyAlignment="0" applyProtection="0">
      <alignment vertical="top"/>
      <protection locked="0"/>
    </xf>
    <xf numFmtId="4" fontId="36" fillId="5" borderId="7">
      <alignment horizontal="right" vertical="center"/>
    </xf>
    <xf numFmtId="0" fontId="37" fillId="6" borderId="7">
      <alignment vertical="center" wrapText="1"/>
    </xf>
    <xf numFmtId="0" fontId="37" fillId="6" borderId="7">
      <alignment horizontal="center" wrapText="1"/>
    </xf>
    <xf numFmtId="0" fontId="4" fillId="0" borderId="0"/>
    <xf numFmtId="0" fontId="4" fillId="0" borderId="0"/>
    <xf numFmtId="0" fontId="35" fillId="0" borderId="0"/>
    <xf numFmtId="0" fontId="35" fillId="0" borderId="0"/>
    <xf numFmtId="0" fontId="21" fillId="0" borderId="0"/>
    <xf numFmtId="174" fontId="2" fillId="0" borderId="0"/>
    <xf numFmtId="9" fontId="4" fillId="0" borderId="0" applyFont="0" applyFill="0" applyBorder="0" applyAlignment="0" applyProtection="0"/>
    <xf numFmtId="0" fontId="53" fillId="0" borderId="0"/>
    <xf numFmtId="0" fontId="4" fillId="0" borderId="0"/>
    <xf numFmtId="4" fontId="36" fillId="5" borderId="7">
      <alignment horizontal="right" vertical="center"/>
    </xf>
    <xf numFmtId="9" fontId="60" fillId="0" borderId="0" applyFont="0" applyFill="0" applyBorder="0" applyAlignment="0" applyProtection="0"/>
    <xf numFmtId="0" fontId="4" fillId="0" borderId="0"/>
    <xf numFmtId="0" fontId="67" fillId="0" borderId="0" applyNumberFormat="0" applyFill="0" applyBorder="0" applyAlignment="0" applyProtection="0"/>
    <xf numFmtId="0" fontId="68" fillId="0" borderId="19" applyNumberFormat="0" applyFill="0" applyAlignment="0" applyProtection="0"/>
    <xf numFmtId="0" fontId="69" fillId="0" borderId="20" applyNumberFormat="0" applyFill="0" applyAlignment="0" applyProtection="0"/>
    <xf numFmtId="0" fontId="70" fillId="0" borderId="21" applyNumberFormat="0" applyFill="0" applyAlignment="0" applyProtection="0"/>
    <xf numFmtId="0" fontId="70" fillId="0" borderId="0" applyNumberFormat="0" applyFill="0" applyBorder="0" applyAlignment="0" applyProtection="0"/>
    <xf numFmtId="0" fontId="71" fillId="12" borderId="0" applyNumberFormat="0" applyBorder="0" applyAlignment="0" applyProtection="0"/>
    <xf numFmtId="0" fontId="72" fillId="13" borderId="0" applyNumberFormat="0" applyBorder="0" applyAlignment="0" applyProtection="0"/>
    <xf numFmtId="0" fontId="73" fillId="14" borderId="0" applyNumberFormat="0" applyBorder="0" applyAlignment="0" applyProtection="0"/>
    <xf numFmtId="0" fontId="74" fillId="15" borderId="22" applyNumberFormat="0" applyAlignment="0" applyProtection="0"/>
    <xf numFmtId="0" fontId="75" fillId="16" borderId="23" applyNumberFormat="0" applyAlignment="0" applyProtection="0"/>
    <xf numFmtId="0" fontId="76" fillId="16" borderId="22" applyNumberFormat="0" applyAlignment="0" applyProtection="0"/>
    <xf numFmtId="0" fontId="77" fillId="0" borderId="24" applyNumberFormat="0" applyFill="0" applyAlignment="0" applyProtection="0"/>
    <xf numFmtId="0" fontId="78" fillId="17" borderId="25" applyNumberFormat="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27" applyNumberFormat="0" applyFill="0" applyAlignment="0" applyProtection="0"/>
    <xf numFmtId="0" fontId="8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8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8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8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8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82"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0" fontId="1" fillId="18" borderId="26" applyNumberFormat="0" applyFont="0" applyAlignment="0" applyProtection="0"/>
  </cellStyleXfs>
  <cellXfs count="518">
    <xf numFmtId="0" fontId="0" fillId="0" borderId="0" xfId="0"/>
    <xf numFmtId="3" fontId="8" fillId="0" borderId="0" xfId="0" applyNumberFormat="1" applyFont="1" applyFill="1"/>
    <xf numFmtId="3" fontId="8" fillId="2" borderId="0" xfId="0" applyNumberFormat="1" applyFont="1" applyFill="1"/>
    <xf numFmtId="3" fontId="7" fillId="3" borderId="0" xfId="0" applyNumberFormat="1" applyFont="1" applyFill="1" applyBorder="1" applyAlignment="1">
      <alignment horizontal="left" vertical="center"/>
    </xf>
    <xf numFmtId="3" fontId="6" fillId="0" borderId="0" xfId="0" applyNumberFormat="1" applyFont="1" applyFill="1" applyAlignment="1"/>
    <xf numFmtId="3" fontId="4" fillId="0" borderId="0" xfId="0" applyNumberFormat="1" applyFont="1" applyFill="1" applyAlignment="1"/>
    <xf numFmtId="0" fontId="10" fillId="0" borderId="0" xfId="0" applyFont="1"/>
    <xf numFmtId="0" fontId="0" fillId="0" borderId="0" xfId="0" applyFill="1" applyProtection="1"/>
    <xf numFmtId="0" fontId="2" fillId="0" borderId="0" xfId="0" applyFont="1" applyFill="1" applyProtection="1"/>
    <xf numFmtId="0" fontId="9" fillId="0" borderId="0" xfId="0" applyFont="1" applyFill="1" applyAlignment="1" applyProtection="1">
      <alignment horizontal="right"/>
    </xf>
    <xf numFmtId="0" fontId="12" fillId="0" borderId="0" xfId="0" applyFont="1" applyFill="1" applyBorder="1" applyProtection="1"/>
    <xf numFmtId="0" fontId="13" fillId="0" borderId="0" xfId="0" applyFont="1" applyFill="1" applyBorder="1" applyProtection="1"/>
    <xf numFmtId="0" fontId="9" fillId="0" borderId="0" xfId="0" applyFont="1" applyFill="1" applyBorder="1" applyAlignment="1" applyProtection="1"/>
    <xf numFmtId="0" fontId="10" fillId="0" borderId="0" xfId="0" applyFont="1" applyFill="1" applyBorder="1" applyAlignment="1" applyProtection="1"/>
    <xf numFmtId="0" fontId="10" fillId="0" borderId="0" xfId="0" applyFont="1" applyFill="1" applyBorder="1" applyAlignment="1" applyProtection="1">
      <alignment horizontal="right" vertical="center"/>
    </xf>
    <xf numFmtId="0" fontId="14" fillId="0" borderId="0" xfId="0" applyFont="1" applyFill="1" applyBorder="1" applyAlignment="1" applyProtection="1">
      <alignment horizontal="right"/>
    </xf>
    <xf numFmtId="0" fontId="10" fillId="0" borderId="0" xfId="0" applyFont="1" applyFill="1" applyBorder="1" applyAlignment="1" applyProtection="1">
      <alignment horizontal="left" vertical="center" indent="1"/>
    </xf>
    <xf numFmtId="3" fontId="8" fillId="4" borderId="0" xfId="0" applyNumberFormat="1" applyFont="1" applyFill="1" applyBorder="1" applyAlignment="1" applyProtection="1">
      <alignment horizontal="left"/>
    </xf>
    <xf numFmtId="0" fontId="8" fillId="0" borderId="0" xfId="0" applyFont="1" applyFill="1" applyBorder="1" applyProtection="1"/>
    <xf numFmtId="0" fontId="10" fillId="0" borderId="0" xfId="0" applyFont="1" applyFill="1" applyBorder="1" applyAlignment="1" applyProtection="1">
      <alignment horizontal="right"/>
    </xf>
    <xf numFmtId="3" fontId="10" fillId="2" borderId="0" xfId="0" applyNumberFormat="1" applyFont="1" applyFill="1" applyAlignment="1">
      <alignment horizontal="right"/>
    </xf>
    <xf numFmtId="3" fontId="8" fillId="0" borderId="0" xfId="0" applyNumberFormat="1" applyFont="1" applyFill="1" applyAlignment="1">
      <alignment horizontal="center"/>
    </xf>
    <xf numFmtId="0" fontId="12" fillId="0" borderId="0" xfId="0" applyFont="1" applyFill="1" applyBorder="1" applyAlignment="1" applyProtection="1">
      <alignment horizontal="left" indent="1"/>
    </xf>
    <xf numFmtId="0" fontId="10" fillId="0" borderId="0" xfId="0" applyFont="1" applyFill="1" applyBorder="1" applyAlignment="1" applyProtection="1">
      <alignment horizontal="left"/>
    </xf>
    <xf numFmtId="0" fontId="10" fillId="0" borderId="0" xfId="0" applyFont="1" applyFill="1" applyBorder="1" applyAlignment="1" applyProtection="1">
      <alignment horizontal="left" vertical="center"/>
    </xf>
    <xf numFmtId="0" fontId="18" fillId="0" borderId="0" xfId="0" applyFont="1" applyFill="1" applyProtection="1"/>
    <xf numFmtId="164" fontId="10" fillId="0" borderId="0" xfId="0" applyNumberFormat="1" applyFont="1" applyFill="1" applyBorder="1" applyAlignment="1" applyProtection="1">
      <alignment horizontal="left"/>
    </xf>
    <xf numFmtId="0" fontId="7" fillId="3" borderId="0" xfId="0" applyNumberFormat="1" applyFont="1" applyFill="1" applyBorder="1" applyAlignment="1">
      <alignment horizontal="center"/>
    </xf>
    <xf numFmtId="0" fontId="7" fillId="3" borderId="1" xfId="0" applyNumberFormat="1" applyFont="1" applyFill="1" applyBorder="1" applyAlignment="1">
      <alignment horizontal="right"/>
    </xf>
    <xf numFmtId="1" fontId="7" fillId="3" borderId="1" xfId="0" quotePrefix="1" applyNumberFormat="1" applyFont="1" applyFill="1" applyBorder="1" applyAlignment="1">
      <alignment horizontal="left" vertical="center"/>
    </xf>
    <xf numFmtId="3" fontId="8" fillId="0" borderId="0" xfId="0" applyNumberFormat="1" applyFont="1" applyFill="1" applyAlignment="1"/>
    <xf numFmtId="3" fontId="10" fillId="0" borderId="0" xfId="0" applyNumberFormat="1" applyFont="1" applyFill="1" applyBorder="1" applyAlignment="1">
      <alignment horizontal="left"/>
    </xf>
    <xf numFmtId="3" fontId="10" fillId="0" borderId="0" xfId="0" applyNumberFormat="1" applyFont="1" applyFill="1" applyBorder="1" applyAlignment="1"/>
    <xf numFmtId="3" fontId="8" fillId="0" borderId="0" xfId="0" applyNumberFormat="1" applyFont="1" applyFill="1" applyAlignment="1">
      <alignment horizontal="right"/>
    </xf>
    <xf numFmtId="4" fontId="8" fillId="0" borderId="0" xfId="0" applyNumberFormat="1" applyFont="1" applyFill="1" applyAlignment="1">
      <alignment horizontal="right"/>
    </xf>
    <xf numFmtId="4" fontId="8" fillId="0" borderId="0" xfId="0" applyNumberFormat="1" applyFont="1" applyFill="1" applyBorder="1" applyAlignment="1" applyProtection="1">
      <alignment horizontal="right"/>
    </xf>
    <xf numFmtId="0" fontId="13" fillId="0" borderId="0" xfId="0" applyFont="1" applyFill="1"/>
    <xf numFmtId="3" fontId="0" fillId="0" borderId="0" xfId="0" applyNumberFormat="1"/>
    <xf numFmtId="0" fontId="7" fillId="0" borderId="1" xfId="0" applyNumberFormat="1" applyFont="1" applyFill="1" applyBorder="1" applyAlignment="1">
      <alignment horizontal="right" vertical="center"/>
    </xf>
    <xf numFmtId="3" fontId="10" fillId="0" borderId="1" xfId="0" applyNumberFormat="1" applyFont="1" applyFill="1" applyBorder="1" applyAlignment="1"/>
    <xf numFmtId="3" fontId="10" fillId="0" borderId="0" xfId="0" applyNumberFormat="1" applyFont="1" applyFill="1" applyAlignment="1">
      <alignment horizontal="center"/>
    </xf>
    <xf numFmtId="4" fontId="8" fillId="0" borderId="0" xfId="0" applyNumberFormat="1" applyFont="1" applyFill="1" applyAlignment="1"/>
    <xf numFmtId="3" fontId="8" fillId="0" borderId="1" xfId="0" applyNumberFormat="1" applyFont="1" applyFill="1" applyBorder="1" applyAlignment="1"/>
    <xf numFmtId="3" fontId="8" fillId="0" borderId="1" xfId="0" applyNumberFormat="1" applyFont="1" applyFill="1" applyBorder="1" applyAlignment="1">
      <alignment horizontal="center"/>
    </xf>
    <xf numFmtId="3" fontId="10" fillId="0" borderId="0" xfId="0" applyNumberFormat="1" applyFont="1" applyFill="1" applyAlignment="1"/>
    <xf numFmtId="3" fontId="10" fillId="0" borderId="0" xfId="0" applyNumberFormat="1" applyFont="1" applyFill="1" applyAlignment="1">
      <alignment horizontal="left"/>
    </xf>
    <xf numFmtId="3" fontId="16" fillId="0" borderId="0" xfId="0" applyNumberFormat="1" applyFont="1" applyFill="1" applyAlignment="1"/>
    <xf numFmtId="171" fontId="0" fillId="0" borderId="0" xfId="0" applyNumberFormat="1"/>
    <xf numFmtId="0" fontId="9" fillId="0" borderId="0" xfId="11" applyFont="1" applyFill="1" applyAlignment="1" applyProtection="1">
      <alignment horizontal="right"/>
    </xf>
    <xf numFmtId="0" fontId="0" fillId="0" borderId="0" xfId="0" applyFill="1" applyBorder="1" applyProtection="1"/>
    <xf numFmtId="0" fontId="17" fillId="0" borderId="0" xfId="0" applyFont="1" applyFill="1" applyBorder="1" applyProtection="1"/>
    <xf numFmtId="3" fontId="17" fillId="0" borderId="0" xfId="0" applyNumberFormat="1" applyFont="1" applyFill="1" applyAlignment="1"/>
    <xf numFmtId="3" fontId="17" fillId="0" borderId="0" xfId="0" applyNumberFormat="1" applyFont="1" applyFill="1" applyBorder="1" applyAlignment="1" applyProtection="1">
      <alignment horizontal="left"/>
    </xf>
    <xf numFmtId="3" fontId="7" fillId="0" borderId="0" xfId="0" applyNumberFormat="1" applyFont="1" applyFill="1" applyAlignment="1">
      <alignment horizontal="center"/>
    </xf>
    <xf numFmtId="3" fontId="7" fillId="0" borderId="0" xfId="0" applyNumberFormat="1" applyFont="1" applyFill="1" applyBorder="1" applyAlignment="1">
      <alignment horizontal="left"/>
    </xf>
    <xf numFmtId="0" fontId="8" fillId="0" borderId="0" xfId="0" applyFont="1" applyFill="1" applyBorder="1" applyAlignment="1" applyProtection="1">
      <alignment horizontal="left"/>
    </xf>
    <xf numFmtId="168" fontId="8" fillId="0" borderId="0" xfId="0" applyNumberFormat="1" applyFont="1" applyFill="1" applyAlignment="1">
      <alignment horizontal="right"/>
    </xf>
    <xf numFmtId="168" fontId="22" fillId="0" borderId="0" xfId="0" applyNumberFormat="1" applyFont="1" applyFill="1" applyAlignment="1"/>
    <xf numFmtId="0" fontId="8" fillId="0" borderId="0" xfId="0" applyFont="1" applyFill="1" applyBorder="1" applyAlignment="1" applyProtection="1">
      <alignment horizontal="center"/>
    </xf>
    <xf numFmtId="3" fontId="23" fillId="0" borderId="0" xfId="0" applyNumberFormat="1" applyFont="1" applyFill="1" applyBorder="1" applyAlignment="1"/>
    <xf numFmtId="3" fontId="20" fillId="0" borderId="0" xfId="0" applyNumberFormat="1" applyFont="1" applyFill="1" applyBorder="1" applyAlignment="1"/>
    <xf numFmtId="4" fontId="23" fillId="0" borderId="0" xfId="0" applyNumberFormat="1" applyFont="1" applyFill="1" applyBorder="1" applyAlignment="1" applyProtection="1">
      <alignment horizontal="left"/>
    </xf>
    <xf numFmtId="2" fontId="8" fillId="0" borderId="0" xfId="0" applyNumberFormat="1" applyFont="1" applyFill="1" applyBorder="1" applyAlignment="1" applyProtection="1">
      <alignment horizontal="right"/>
    </xf>
    <xf numFmtId="2" fontId="10" fillId="0" borderId="0" xfId="0" applyNumberFormat="1" applyFont="1" applyFill="1" applyBorder="1" applyAlignment="1" applyProtection="1">
      <alignment horizontal="right"/>
    </xf>
    <xf numFmtId="0" fontId="2" fillId="0" borderId="0" xfId="0" applyFont="1" applyFill="1" applyBorder="1" applyProtection="1"/>
    <xf numFmtId="3" fontId="17" fillId="0" borderId="0" xfId="0" applyNumberFormat="1" applyFont="1" applyFill="1" applyBorder="1" applyAlignment="1" applyProtection="1">
      <alignment horizontal="right"/>
    </xf>
    <xf numFmtId="3" fontId="24" fillId="0" borderId="0" xfId="0" applyNumberFormat="1" applyFont="1" applyFill="1" applyAlignment="1">
      <alignment horizontal="center"/>
    </xf>
    <xf numFmtId="0" fontId="25" fillId="0" borderId="0" xfId="0" applyFont="1" applyFill="1" applyBorder="1" applyProtection="1"/>
    <xf numFmtId="4" fontId="8" fillId="0" borderId="0" xfId="0" applyNumberFormat="1" applyFont="1" applyFill="1" applyAlignment="1">
      <alignment horizontal="center"/>
    </xf>
    <xf numFmtId="168" fontId="4" fillId="0" borderId="0" xfId="0" applyNumberFormat="1" applyFont="1" applyFill="1" applyAlignment="1"/>
    <xf numFmtId="3" fontId="23" fillId="0" borderId="0" xfId="0" applyNumberFormat="1" applyFont="1" applyFill="1" applyBorder="1" applyAlignment="1" applyProtection="1">
      <alignment horizontal="right"/>
    </xf>
    <xf numFmtId="166" fontId="29" fillId="0" borderId="0" xfId="0" applyNumberFormat="1" applyFont="1" applyFill="1" applyBorder="1" applyAlignment="1"/>
    <xf numFmtId="168" fontId="6" fillId="0" borderId="0" xfId="0" applyNumberFormat="1" applyFont="1" applyFill="1" applyAlignment="1"/>
    <xf numFmtId="3" fontId="0" fillId="0" borderId="0" xfId="0" applyNumberFormat="1" applyFill="1" applyBorder="1" applyAlignment="1">
      <alignment horizontal="center"/>
    </xf>
    <xf numFmtId="0" fontId="0" fillId="0" borderId="0" xfId="0" applyBorder="1"/>
    <xf numFmtId="0" fontId="8" fillId="0" borderId="0" xfId="0" applyFont="1" applyFill="1" applyBorder="1" applyAlignment="1" applyProtection="1">
      <alignment horizontal="left" vertical="center"/>
    </xf>
    <xf numFmtId="3" fontId="8" fillId="0" borderId="0" xfId="0" applyNumberFormat="1" applyFont="1" applyFill="1" applyBorder="1" applyAlignment="1"/>
    <xf numFmtId="0" fontId="19" fillId="3" borderId="1" xfId="0" applyNumberFormat="1" applyFont="1" applyFill="1" applyBorder="1" applyAlignment="1">
      <alignment horizontal="right" wrapText="1"/>
    </xf>
    <xf numFmtId="3" fontId="8" fillId="0" borderId="0" xfId="0" applyNumberFormat="1" applyFont="1" applyFill="1" applyBorder="1"/>
    <xf numFmtId="3" fontId="8" fillId="0" borderId="0" xfId="0" applyNumberFormat="1" applyFont="1" applyFill="1" applyAlignment="1">
      <alignment horizontal="left"/>
    </xf>
    <xf numFmtId="0" fontId="30" fillId="0" borderId="0" xfId="0" applyFont="1" applyFill="1" applyBorder="1" applyProtection="1"/>
    <xf numFmtId="3" fontId="6" fillId="0" borderId="0" xfId="0" applyNumberFormat="1" applyFont="1" applyFill="1" applyBorder="1" applyAlignment="1"/>
    <xf numFmtId="0" fontId="0" fillId="0" borderId="0" xfId="0" applyFill="1" applyBorder="1" applyAlignment="1"/>
    <xf numFmtId="0" fontId="0" fillId="0" borderId="0" xfId="0" applyFill="1"/>
    <xf numFmtId="3" fontId="5" fillId="0" borderId="0" xfId="0" applyNumberFormat="1" applyFont="1" applyFill="1" applyBorder="1" applyAlignment="1" applyProtection="1">
      <alignment horizontal="right"/>
    </xf>
    <xf numFmtId="3" fontId="22" fillId="0" borderId="0" xfId="0" applyNumberFormat="1" applyFont="1" applyFill="1" applyAlignment="1"/>
    <xf numFmtId="3" fontId="26" fillId="0" borderId="0" xfId="0" applyNumberFormat="1" applyFont="1" applyFill="1" applyAlignment="1"/>
    <xf numFmtId="3" fontId="26" fillId="0" borderId="0" xfId="0" applyNumberFormat="1" applyFont="1" applyFill="1" applyBorder="1" applyAlignment="1"/>
    <xf numFmtId="3" fontId="7" fillId="0" borderId="0" xfId="0" applyNumberFormat="1" applyFont="1" applyFill="1" applyBorder="1" applyAlignment="1"/>
    <xf numFmtId="3" fontId="17" fillId="0" borderId="0" xfId="0" applyNumberFormat="1" applyFont="1" applyFill="1" applyBorder="1" applyAlignment="1"/>
    <xf numFmtId="4" fontId="8" fillId="0" borderId="0" xfId="0" applyNumberFormat="1" applyFont="1" applyFill="1"/>
    <xf numFmtId="3" fontId="8" fillId="7" borderId="0" xfId="0" applyNumberFormat="1" applyFont="1" applyFill="1" applyBorder="1" applyAlignment="1" applyProtection="1">
      <alignment horizontal="right"/>
    </xf>
    <xf numFmtId="164" fontId="8" fillId="7" borderId="0" xfId="0" applyNumberFormat="1" applyFont="1" applyFill="1" applyBorder="1" applyAlignment="1" applyProtection="1"/>
    <xf numFmtId="2" fontId="8" fillId="0" borderId="0" xfId="0" applyNumberFormat="1" applyFont="1" applyFill="1" applyBorder="1" applyAlignment="1">
      <alignment horizontal="right" vertical="center"/>
    </xf>
    <xf numFmtId="0" fontId="38" fillId="0" borderId="0" xfId="0" applyFont="1" applyFill="1" applyBorder="1" applyProtection="1"/>
    <xf numFmtId="4" fontId="10" fillId="0" borderId="0" xfId="0" applyNumberFormat="1" applyFont="1" applyFill="1" applyAlignment="1"/>
    <xf numFmtId="4" fontId="10" fillId="0" borderId="0" xfId="0" applyNumberFormat="1" applyFont="1" applyFill="1" applyAlignment="1">
      <alignment horizontal="right"/>
    </xf>
    <xf numFmtId="3" fontId="10" fillId="0" borderId="0" xfId="0" applyNumberFormat="1" applyFont="1" applyFill="1" applyAlignment="1">
      <alignment horizontal="right"/>
    </xf>
    <xf numFmtId="3" fontId="39" fillId="0" borderId="0" xfId="0" applyNumberFormat="1" applyFont="1" applyFill="1" applyBorder="1" applyAlignment="1" applyProtection="1">
      <alignment horizontal="right"/>
    </xf>
    <xf numFmtId="0" fontId="7" fillId="0" borderId="0" xfId="0" applyNumberFormat="1" applyFont="1" applyFill="1" applyBorder="1" applyAlignment="1">
      <alignment horizontal="right" vertical="center"/>
    </xf>
    <xf numFmtId="2" fontId="0" fillId="0" borderId="0" xfId="0" applyNumberFormat="1"/>
    <xf numFmtId="2" fontId="16" fillId="0" borderId="0" xfId="0" applyNumberFormat="1" applyFont="1" applyFill="1" applyAlignment="1"/>
    <xf numFmtId="0" fontId="7" fillId="3" borderId="8" xfId="0" applyNumberFormat="1" applyFont="1" applyFill="1" applyBorder="1" applyAlignment="1">
      <alignment horizontal="center"/>
    </xf>
    <xf numFmtId="0" fontId="19" fillId="3" borderId="8" xfId="0" applyNumberFormat="1" applyFont="1" applyFill="1" applyBorder="1" applyAlignment="1">
      <alignment horizontal="right"/>
    </xf>
    <xf numFmtId="3" fontId="4" fillId="0" borderId="0" xfId="0" applyNumberFormat="1" applyFont="1" applyFill="1" applyAlignment="1">
      <alignment horizontal="left"/>
    </xf>
    <xf numFmtId="168" fontId="28" fillId="0" borderId="0" xfId="0" applyNumberFormat="1" applyFont="1" applyFill="1" applyAlignment="1">
      <alignment horizontal="center"/>
    </xf>
    <xf numFmtId="168" fontId="28" fillId="0" borderId="0" xfId="0" applyNumberFormat="1" applyFont="1" applyFill="1" applyAlignment="1"/>
    <xf numFmtId="168" fontId="27" fillId="0" borderId="0" xfId="0" applyNumberFormat="1" applyFont="1" applyFill="1" applyAlignment="1">
      <alignment horizontal="center"/>
    </xf>
    <xf numFmtId="168" fontId="17" fillId="0" borderId="0" xfId="0" applyNumberFormat="1" applyFont="1" applyFill="1" applyAlignment="1"/>
    <xf numFmtId="3" fontId="4" fillId="0" borderId="0" xfId="0" applyNumberFormat="1" applyFont="1" applyFill="1" applyAlignment="1">
      <alignment horizontal="center"/>
    </xf>
    <xf numFmtId="169" fontId="4" fillId="0" borderId="0" xfId="0" applyNumberFormat="1" applyFont="1" applyFill="1" applyBorder="1" applyAlignment="1">
      <alignment horizontal="center"/>
    </xf>
    <xf numFmtId="169" fontId="4" fillId="0" borderId="0" xfId="0" applyNumberFormat="1" applyFont="1" applyFill="1" applyAlignment="1"/>
    <xf numFmtId="3" fontId="8" fillId="0" borderId="0" xfId="0" applyNumberFormat="1" applyFont="1" applyFill="1" applyBorder="1" applyAlignment="1" applyProtection="1">
      <alignment horizontal="centerContinuous"/>
    </xf>
    <xf numFmtId="164" fontId="10" fillId="0" borderId="1" xfId="0" applyNumberFormat="1" applyFont="1" applyFill="1" applyBorder="1" applyAlignment="1" applyProtection="1">
      <alignment horizontal="left"/>
    </xf>
    <xf numFmtId="3" fontId="17" fillId="0" borderId="1" xfId="0" applyNumberFormat="1" applyFont="1" applyFill="1" applyBorder="1" applyAlignment="1" applyProtection="1">
      <alignment horizontal="left"/>
    </xf>
    <xf numFmtId="3" fontId="8" fillId="0" borderId="1" xfId="0" applyNumberFormat="1" applyFont="1" applyFill="1" applyBorder="1"/>
    <xf numFmtId="4" fontId="20" fillId="0" borderId="0" xfId="0" applyNumberFormat="1" applyFont="1" applyFill="1"/>
    <xf numFmtId="3" fontId="10" fillId="0" borderId="0" xfId="0" applyNumberFormat="1" applyFont="1" applyFill="1" applyBorder="1" applyAlignment="1">
      <alignment horizontal="right"/>
    </xf>
    <xf numFmtId="171" fontId="0" fillId="0" borderId="0" xfId="0" applyNumberFormat="1" applyFill="1"/>
    <xf numFmtId="3" fontId="0" fillId="0" borderId="0" xfId="0" applyNumberFormat="1" applyFill="1"/>
    <xf numFmtId="0" fontId="11" fillId="0" borderId="0" xfId="3" applyAlignment="1" applyProtection="1">
      <alignment horizontal="left" readingOrder="1"/>
    </xf>
    <xf numFmtId="164" fontId="10" fillId="0" borderId="0" xfId="0" applyNumberFormat="1" applyFont="1" applyFill="1" applyBorder="1" applyAlignment="1" applyProtection="1">
      <alignment vertical="top" wrapText="1"/>
    </xf>
    <xf numFmtId="0" fontId="10" fillId="0" borderId="0" xfId="0" applyFont="1" applyAlignment="1">
      <alignment vertical="top" wrapText="1"/>
    </xf>
    <xf numFmtId="2" fontId="0" fillId="0" borderId="0" xfId="0" applyNumberFormat="1" applyFill="1"/>
    <xf numFmtId="167" fontId="12" fillId="0" borderId="0" xfId="0" applyNumberFormat="1" applyFont="1" applyFill="1" applyBorder="1" applyProtection="1"/>
    <xf numFmtId="0" fontId="12" fillId="0" borderId="0" xfId="0" applyFont="1" applyFill="1" applyBorder="1" applyAlignment="1" applyProtection="1">
      <alignment horizontal="right"/>
    </xf>
    <xf numFmtId="0" fontId="41" fillId="0" borderId="0" xfId="0" applyFont="1" applyFill="1" applyBorder="1" applyProtection="1"/>
    <xf numFmtId="3" fontId="42" fillId="0" borderId="0" xfId="0" applyNumberFormat="1" applyFont="1" applyFill="1" applyAlignment="1"/>
    <xf numFmtId="164" fontId="42" fillId="0" borderId="0" xfId="0" applyNumberFormat="1" applyFont="1" applyFill="1" applyAlignment="1"/>
    <xf numFmtId="168" fontId="42" fillId="0" borderId="0" xfId="0" applyNumberFormat="1" applyFont="1" applyFill="1" applyAlignment="1"/>
    <xf numFmtId="2" fontId="43" fillId="0" borderId="0" xfId="0" applyNumberFormat="1" applyFont="1" applyFill="1" applyBorder="1" applyAlignment="1" applyProtection="1">
      <alignment horizontal="right"/>
    </xf>
    <xf numFmtId="0" fontId="44" fillId="0" borderId="0" xfId="0" applyFont="1" applyFill="1" applyBorder="1" applyProtection="1"/>
    <xf numFmtId="171" fontId="39" fillId="0" borderId="0" xfId="0" applyNumberFormat="1" applyFont="1" applyFill="1" applyBorder="1" applyProtection="1"/>
    <xf numFmtId="175" fontId="39" fillId="0" borderId="0" xfId="0" applyNumberFormat="1" applyFont="1" applyFill="1" applyBorder="1" applyProtection="1"/>
    <xf numFmtId="3" fontId="44" fillId="0" borderId="0" xfId="0" applyNumberFormat="1" applyFont="1" applyFill="1" applyBorder="1" applyAlignment="1">
      <alignment horizontal="center"/>
    </xf>
    <xf numFmtId="3" fontId="34" fillId="2" borderId="0" xfId="0" applyNumberFormat="1" applyFont="1" applyFill="1" applyBorder="1" applyAlignment="1"/>
    <xf numFmtId="3" fontId="44" fillId="0" borderId="0" xfId="0" applyNumberFormat="1" applyFont="1" applyFill="1" applyBorder="1" applyAlignment="1">
      <alignment horizontal="center"/>
    </xf>
    <xf numFmtId="164" fontId="45" fillId="0" borderId="0" xfId="0" applyNumberFormat="1" applyFont="1" applyFill="1" applyBorder="1" applyAlignment="1" applyProtection="1">
      <alignment vertical="top" wrapText="1"/>
    </xf>
    <xf numFmtId="0" fontId="12" fillId="9" borderId="0" xfId="0" applyFont="1" applyFill="1" applyBorder="1" applyAlignment="1" applyProtection="1">
      <alignment horizontal="left" indent="1"/>
    </xf>
    <xf numFmtId="0" fontId="15" fillId="9" borderId="0" xfId="0" applyFont="1" applyFill="1" applyBorder="1" applyAlignment="1" applyProtection="1">
      <alignment horizontal="right" vertical="center"/>
    </xf>
    <xf numFmtId="0" fontId="10" fillId="9" borderId="0" xfId="3" applyFont="1" applyFill="1" applyBorder="1" applyAlignment="1" applyProtection="1">
      <alignment horizontal="left"/>
    </xf>
    <xf numFmtId="0" fontId="46" fillId="0" borderId="0" xfId="0" applyFont="1" applyFill="1" applyProtection="1"/>
    <xf numFmtId="0" fontId="9" fillId="0" borderId="0" xfId="11" applyFont="1" applyFill="1" applyAlignment="1" applyProtection="1"/>
    <xf numFmtId="0" fontId="9" fillId="0" borderId="0" xfId="0" applyFont="1" applyFill="1" applyAlignment="1" applyProtection="1"/>
    <xf numFmtId="3" fontId="10" fillId="0" borderId="0" xfId="0" applyNumberFormat="1" applyFont="1" applyFill="1" applyAlignment="1">
      <alignment horizontal="left" vertical="top" wrapText="1"/>
    </xf>
    <xf numFmtId="3" fontId="10" fillId="0" borderId="0" xfId="0" applyNumberFormat="1" applyFont="1" applyFill="1" applyAlignment="1">
      <alignment vertical="top" wrapText="1"/>
    </xf>
    <xf numFmtId="3" fontId="10" fillId="0" borderId="0" xfId="0" applyNumberFormat="1" applyFont="1" applyFill="1" applyAlignment="1">
      <alignment wrapText="1"/>
    </xf>
    <xf numFmtId="3" fontId="8" fillId="0" borderId="0" xfId="0" applyNumberFormat="1" applyFont="1" applyFill="1" applyAlignment="1">
      <alignment horizontal="justify" wrapText="1"/>
    </xf>
    <xf numFmtId="3" fontId="10" fillId="9" borderId="1" xfId="0" applyNumberFormat="1" applyFont="1" applyFill="1" applyBorder="1" applyAlignment="1"/>
    <xf numFmtId="164" fontId="10" fillId="9" borderId="1" xfId="0" applyNumberFormat="1" applyFont="1" applyFill="1" applyBorder="1" applyAlignment="1" applyProtection="1">
      <alignment horizontal="left"/>
    </xf>
    <xf numFmtId="2" fontId="10" fillId="9" borderId="3" xfId="0" applyNumberFormat="1" applyFont="1" applyFill="1" applyBorder="1" applyAlignment="1" applyProtection="1">
      <alignment horizontal="right"/>
    </xf>
    <xf numFmtId="3" fontId="8" fillId="9" borderId="0" xfId="0" applyNumberFormat="1" applyFont="1" applyFill="1" applyAlignment="1"/>
    <xf numFmtId="164" fontId="8" fillId="9" borderId="0" xfId="0" applyNumberFormat="1" applyFont="1" applyFill="1" applyBorder="1" applyAlignment="1" applyProtection="1">
      <alignment horizontal="left"/>
    </xf>
    <xf numFmtId="2" fontId="8" fillId="9" borderId="2" xfId="0" applyNumberFormat="1" applyFont="1" applyFill="1" applyBorder="1" applyAlignment="1" applyProtection="1">
      <alignment horizontal="right"/>
    </xf>
    <xf numFmtId="2" fontId="8" fillId="9" borderId="0" xfId="0" applyNumberFormat="1" applyFont="1" applyFill="1" applyBorder="1" applyAlignment="1" applyProtection="1">
      <alignment horizontal="right"/>
    </xf>
    <xf numFmtId="2" fontId="10" fillId="9" borderId="3" xfId="0" applyNumberFormat="1" applyFont="1" applyFill="1" applyBorder="1" applyAlignment="1" applyProtection="1">
      <alignment horizontal="left"/>
    </xf>
    <xf numFmtId="2" fontId="10" fillId="9" borderId="1" xfId="0" applyNumberFormat="1" applyFont="1" applyFill="1" applyBorder="1" applyAlignment="1" applyProtection="1">
      <alignment horizontal="left"/>
    </xf>
    <xf numFmtId="3" fontId="8" fillId="9" borderId="1" xfId="0" applyNumberFormat="1" applyFont="1" applyFill="1" applyBorder="1" applyAlignment="1"/>
    <xf numFmtId="4" fontId="10" fillId="9" borderId="1" xfId="0" applyNumberFormat="1" applyFont="1" applyFill="1" applyBorder="1" applyAlignment="1" applyProtection="1">
      <alignment horizontal="left"/>
    </xf>
    <xf numFmtId="2" fontId="10" fillId="9" borderId="1" xfId="0" applyNumberFormat="1" applyFont="1" applyFill="1" applyBorder="1" applyAlignment="1" applyProtection="1">
      <alignment horizontal="right"/>
    </xf>
    <xf numFmtId="170" fontId="10" fillId="9" borderId="1" xfId="0" applyNumberFormat="1" applyFont="1" applyFill="1" applyBorder="1" applyAlignment="1" applyProtection="1">
      <alignment horizontal="right"/>
    </xf>
    <xf numFmtId="170" fontId="10" fillId="9" borderId="3" xfId="0" applyNumberFormat="1" applyFont="1" applyFill="1" applyBorder="1" applyAlignment="1" applyProtection="1">
      <alignment horizontal="right"/>
    </xf>
    <xf numFmtId="170" fontId="8" fillId="9" borderId="0" xfId="0" applyNumberFormat="1" applyFont="1" applyFill="1" applyBorder="1" applyAlignment="1" applyProtection="1">
      <alignment horizontal="right"/>
    </xf>
    <xf numFmtId="168" fontId="22" fillId="8" borderId="0" xfId="0" applyNumberFormat="1" applyFont="1" applyFill="1" applyAlignment="1"/>
    <xf numFmtId="0" fontId="0" fillId="0" borderId="0" xfId="0" applyFill="1" applyAlignment="1" applyProtection="1">
      <alignment vertical="top"/>
    </xf>
    <xf numFmtId="3" fontId="10" fillId="9" borderId="3" xfId="0" applyNumberFormat="1" applyFont="1" applyFill="1" applyBorder="1" applyAlignment="1"/>
    <xf numFmtId="3" fontId="20" fillId="9" borderId="3" xfId="0" applyNumberFormat="1" applyFont="1" applyFill="1" applyBorder="1" applyAlignment="1"/>
    <xf numFmtId="4" fontId="10" fillId="9" borderId="3" xfId="0" applyNumberFormat="1" applyFont="1" applyFill="1" applyBorder="1" applyAlignment="1" applyProtection="1">
      <alignment horizontal="left"/>
    </xf>
    <xf numFmtId="3" fontId="10" fillId="9" borderId="3" xfId="0" applyNumberFormat="1" applyFont="1" applyFill="1" applyBorder="1" applyAlignment="1" applyProtection="1">
      <alignment horizontal="right"/>
    </xf>
    <xf numFmtId="0" fontId="10" fillId="9" borderId="0" xfId="0" applyFont="1" applyFill="1" applyBorder="1" applyAlignment="1" applyProtection="1">
      <alignment horizontal="left"/>
    </xf>
    <xf numFmtId="0" fontId="0" fillId="9" borderId="0" xfId="0" applyFill="1" applyProtection="1"/>
    <xf numFmtId="3" fontId="8" fillId="9" borderId="0" xfId="0" applyNumberFormat="1" applyFont="1" applyFill="1" applyBorder="1" applyAlignment="1" applyProtection="1">
      <alignment horizontal="left"/>
    </xf>
    <xf numFmtId="3" fontId="8" fillId="9" borderId="1" xfId="0" applyNumberFormat="1" applyFont="1" applyFill="1" applyBorder="1" applyAlignment="1" applyProtection="1">
      <alignment horizontal="left"/>
    </xf>
    <xf numFmtId="3" fontId="8" fillId="2" borderId="0" xfId="0" applyNumberFormat="1" applyFont="1" applyFill="1" applyBorder="1" applyAlignment="1"/>
    <xf numFmtId="3" fontId="8" fillId="9" borderId="0" xfId="0" applyNumberFormat="1" applyFont="1" applyFill="1" applyBorder="1" applyAlignment="1" applyProtection="1"/>
    <xf numFmtId="3" fontId="8" fillId="9" borderId="0" xfId="0" applyNumberFormat="1" applyFont="1" applyFill="1" applyBorder="1" applyAlignment="1" applyProtection="1">
      <alignment horizontal="right"/>
    </xf>
    <xf numFmtId="164" fontId="8" fillId="9" borderId="0" xfId="0" applyNumberFormat="1" applyFont="1" applyFill="1" applyBorder="1" applyAlignment="1" applyProtection="1"/>
    <xf numFmtId="171" fontId="8" fillId="9" borderId="0" xfId="0" applyNumberFormat="1" applyFont="1" applyFill="1" applyBorder="1" applyAlignment="1" applyProtection="1">
      <alignment horizontal="right"/>
    </xf>
    <xf numFmtId="3" fontId="46" fillId="9" borderId="0" xfId="0" applyNumberFormat="1" applyFont="1" applyFill="1" applyBorder="1" applyAlignment="1" applyProtection="1">
      <alignment horizontal="left"/>
    </xf>
    <xf numFmtId="3" fontId="46" fillId="9" borderId="1" xfId="0" applyNumberFormat="1" applyFont="1" applyFill="1" applyBorder="1" applyAlignment="1" applyProtection="1">
      <alignment horizontal="left"/>
    </xf>
    <xf numFmtId="3" fontId="8" fillId="9" borderId="1" xfId="0" applyNumberFormat="1" applyFont="1" applyFill="1" applyBorder="1" applyAlignment="1" applyProtection="1"/>
    <xf numFmtId="171" fontId="8" fillId="9" borderId="1" xfId="0" applyNumberFormat="1" applyFont="1" applyFill="1" applyBorder="1" applyAlignment="1" applyProtection="1">
      <alignment horizontal="right"/>
    </xf>
    <xf numFmtId="164" fontId="8" fillId="9" borderId="4" xfId="0" applyNumberFormat="1" applyFont="1" applyFill="1" applyBorder="1" applyAlignment="1" applyProtection="1"/>
    <xf numFmtId="3" fontId="10" fillId="9" borderId="3" xfId="0" applyNumberFormat="1" applyFont="1" applyFill="1" applyBorder="1" applyAlignment="1">
      <alignment horizontal="left" vertical="center"/>
    </xf>
    <xf numFmtId="3" fontId="10" fillId="9" borderId="3" xfId="0" applyNumberFormat="1" applyFont="1" applyFill="1" applyBorder="1" applyAlignment="1">
      <alignment horizontal="right" vertical="center"/>
    </xf>
    <xf numFmtId="3" fontId="8" fillId="9" borderId="4" xfId="0" applyNumberFormat="1" applyFont="1" applyFill="1" applyBorder="1" applyAlignment="1" applyProtection="1">
      <alignment horizontal="left"/>
    </xf>
    <xf numFmtId="3" fontId="10" fillId="9" borderId="1" xfId="0" applyNumberFormat="1" applyFont="1" applyFill="1" applyBorder="1" applyAlignment="1">
      <alignment horizontal="left" vertical="center"/>
    </xf>
    <xf numFmtId="0" fontId="10" fillId="9" borderId="1" xfId="0" applyNumberFormat="1" applyFont="1" applyFill="1" applyBorder="1" applyAlignment="1">
      <alignment horizontal="right" vertical="center"/>
    </xf>
    <xf numFmtId="3" fontId="10" fillId="9" borderId="0" xfId="0" applyNumberFormat="1" applyFont="1" applyFill="1" applyBorder="1" applyAlignment="1">
      <alignment horizontal="left" vertical="center"/>
    </xf>
    <xf numFmtId="4" fontId="8" fillId="9" borderId="0" xfId="0" applyNumberFormat="1" applyFont="1" applyFill="1" applyBorder="1" applyAlignment="1" applyProtection="1">
      <alignment horizontal="right" vertical="center"/>
    </xf>
    <xf numFmtId="164" fontId="8" fillId="9" borderId="0" xfId="0" applyNumberFormat="1" applyFont="1" applyFill="1" applyBorder="1" applyAlignment="1" applyProtection="1">
      <alignment horizontal="left" vertical="center"/>
    </xf>
    <xf numFmtId="3" fontId="10" fillId="9" borderId="0" xfId="0" applyNumberFormat="1" applyFont="1" applyFill="1" applyBorder="1" applyAlignment="1">
      <alignment horizontal="left"/>
    </xf>
    <xf numFmtId="4" fontId="10" fillId="9" borderId="0" xfId="0" applyNumberFormat="1" applyFont="1" applyFill="1" applyBorder="1" applyAlignment="1" applyProtection="1">
      <alignment horizontal="right" vertical="center"/>
    </xf>
    <xf numFmtId="3" fontId="8" fillId="9" borderId="1" xfId="0" applyNumberFormat="1" applyFont="1" applyFill="1" applyBorder="1" applyAlignment="1">
      <alignment horizontal="left"/>
    </xf>
    <xf numFmtId="3" fontId="10" fillId="9" borderId="1" xfId="0" applyNumberFormat="1" applyFont="1" applyFill="1" applyBorder="1" applyAlignment="1">
      <alignment horizontal="right"/>
    </xf>
    <xf numFmtId="0" fontId="10" fillId="9" borderId="3" xfId="0" applyNumberFormat="1" applyFont="1" applyFill="1" applyBorder="1" applyAlignment="1">
      <alignment horizontal="right" vertical="center"/>
    </xf>
    <xf numFmtId="4" fontId="8" fillId="9" borderId="0" xfId="0" applyNumberFormat="1" applyFont="1" applyFill="1" applyBorder="1" applyAlignment="1">
      <alignment horizontal="right" vertical="center"/>
    </xf>
    <xf numFmtId="2" fontId="8" fillId="9" borderId="0" xfId="0" applyNumberFormat="1" applyFont="1" applyFill="1" applyBorder="1" applyAlignment="1">
      <alignment horizontal="right" vertical="center"/>
    </xf>
    <xf numFmtId="2" fontId="10" fillId="9" borderId="0" xfId="0" applyNumberFormat="1" applyFont="1" applyFill="1" applyBorder="1" applyAlignment="1">
      <alignment horizontal="right" vertical="center"/>
    </xf>
    <xf numFmtId="164" fontId="8" fillId="9" borderId="8" xfId="0" applyNumberFormat="1" applyFont="1" applyFill="1" applyBorder="1" applyAlignment="1" applyProtection="1">
      <alignment horizontal="left" vertical="center"/>
    </xf>
    <xf numFmtId="2" fontId="8" fillId="9" borderId="8" xfId="0" applyNumberFormat="1" applyFont="1" applyFill="1" applyBorder="1" applyAlignment="1">
      <alignment horizontal="right" vertical="center"/>
    </xf>
    <xf numFmtId="2" fontId="10" fillId="9" borderId="8" xfId="0" applyNumberFormat="1" applyFont="1" applyFill="1" applyBorder="1" applyAlignment="1">
      <alignment horizontal="right" vertical="center"/>
    </xf>
    <xf numFmtId="164" fontId="10" fillId="9" borderId="9" xfId="0" applyNumberFormat="1" applyFont="1" applyFill="1" applyBorder="1" applyAlignment="1" applyProtection="1">
      <alignment horizontal="left" vertical="center"/>
    </xf>
    <xf numFmtId="4" fontId="10" fillId="9" borderId="9" xfId="0" applyNumberFormat="1" applyFont="1" applyFill="1" applyBorder="1" applyAlignment="1" applyProtection="1">
      <alignment horizontal="right" vertical="center"/>
    </xf>
    <xf numFmtId="3" fontId="10" fillId="9" borderId="10" xfId="0" applyNumberFormat="1" applyFont="1" applyFill="1" applyBorder="1" applyAlignment="1">
      <alignment horizontal="left" vertical="center"/>
    </xf>
    <xf numFmtId="0" fontId="10" fillId="9" borderId="10" xfId="0" applyNumberFormat="1" applyFont="1" applyFill="1" applyBorder="1" applyAlignment="1">
      <alignment horizontal="right" vertical="center"/>
    </xf>
    <xf numFmtId="164" fontId="10" fillId="9" borderId="0" xfId="0" applyNumberFormat="1" applyFont="1" applyFill="1" applyBorder="1" applyAlignment="1" applyProtection="1">
      <alignment horizontal="left" vertical="center"/>
    </xf>
    <xf numFmtId="3" fontId="10" fillId="9" borderId="9" xfId="0" applyNumberFormat="1" applyFont="1" applyFill="1" applyBorder="1" applyAlignment="1" applyProtection="1">
      <alignment horizontal="right" vertical="center"/>
    </xf>
    <xf numFmtId="3" fontId="8" fillId="9" borderId="0" xfId="0" applyNumberFormat="1" applyFont="1" applyFill="1" applyBorder="1" applyAlignment="1" applyProtection="1">
      <alignment horizontal="right" indent="2"/>
    </xf>
    <xf numFmtId="3" fontId="8" fillId="9" borderId="4" xfId="0" applyNumberFormat="1" applyFont="1" applyFill="1" applyBorder="1" applyAlignment="1" applyProtection="1">
      <alignment horizontal="right" indent="2"/>
    </xf>
    <xf numFmtId="3" fontId="8" fillId="9" borderId="0" xfId="0" applyNumberFormat="1" applyFont="1" applyFill="1" applyBorder="1" applyAlignment="1">
      <alignment vertical="center" wrapText="1"/>
    </xf>
    <xf numFmtId="3" fontId="10" fillId="9" borderId="5" xfId="0" applyNumberFormat="1" applyFont="1" applyFill="1" applyBorder="1" applyAlignment="1"/>
    <xf numFmtId="3" fontId="10" fillId="9" borderId="4" xfId="0" applyNumberFormat="1" applyFont="1" applyFill="1" applyBorder="1" applyAlignment="1"/>
    <xf numFmtId="0" fontId="10" fillId="9" borderId="4" xfId="0" applyNumberFormat="1" applyFont="1" applyFill="1" applyBorder="1" applyAlignment="1">
      <alignment horizontal="center"/>
    </xf>
    <xf numFmtId="1" fontId="10" fillId="9" borderId="0" xfId="0" applyNumberFormat="1" applyFont="1" applyFill="1" applyBorder="1" applyAlignment="1">
      <alignment horizontal="left" vertical="center"/>
    </xf>
    <xf numFmtId="1" fontId="10" fillId="9" borderId="1" xfId="0" applyNumberFormat="1" applyFont="1" applyFill="1" applyBorder="1" applyAlignment="1">
      <alignment horizontal="left" vertical="center"/>
    </xf>
    <xf numFmtId="3" fontId="8" fillId="9" borderId="6" xfId="0" applyNumberFormat="1" applyFont="1" applyFill="1" applyBorder="1" applyAlignment="1">
      <alignment wrapText="1"/>
    </xf>
    <xf numFmtId="3" fontId="8" fillId="9" borderId="0" xfId="0" applyNumberFormat="1" applyFont="1" applyFill="1" applyAlignment="1">
      <alignment horizontal="right"/>
    </xf>
    <xf numFmtId="3" fontId="10" fillId="9" borderId="6" xfId="0" applyNumberFormat="1" applyFont="1" applyFill="1" applyBorder="1" applyAlignment="1"/>
    <xf numFmtId="3" fontId="10" fillId="9" borderId="6" xfId="0" applyNumberFormat="1" applyFont="1" applyFill="1" applyBorder="1" applyAlignment="1">
      <alignment horizontal="right"/>
    </xf>
    <xf numFmtId="3" fontId="43" fillId="0" borderId="0" xfId="0" applyNumberFormat="1" applyFont="1" applyFill="1" applyAlignment="1"/>
    <xf numFmtId="4" fontId="43" fillId="0" borderId="0" xfId="0" applyNumberFormat="1" applyFont="1" applyFill="1" applyAlignment="1"/>
    <xf numFmtId="4" fontId="43" fillId="0" borderId="0" xfId="0" applyNumberFormat="1" applyFont="1" applyFill="1" applyAlignment="1">
      <alignment horizontal="right"/>
    </xf>
    <xf numFmtId="3" fontId="43" fillId="0" borderId="0" xfId="0" applyNumberFormat="1" applyFont="1" applyFill="1" applyAlignment="1">
      <alignment horizontal="right" indent="2"/>
    </xf>
    <xf numFmtId="3" fontId="43" fillId="0" borderId="0" xfId="0" applyNumberFormat="1" applyFont="1" applyFill="1" applyAlignment="1">
      <alignment horizontal="center"/>
    </xf>
    <xf numFmtId="173" fontId="43" fillId="0" borderId="0" xfId="0" applyNumberFormat="1" applyFont="1" applyFill="1" applyBorder="1" applyAlignment="1" applyProtection="1">
      <alignment horizontal="right"/>
    </xf>
    <xf numFmtId="4" fontId="43" fillId="0" borderId="0" xfId="0" applyNumberFormat="1" applyFont="1" applyFill="1" applyAlignment="1">
      <alignment horizontal="center"/>
    </xf>
    <xf numFmtId="3" fontId="8" fillId="9" borderId="6" xfId="0" applyNumberFormat="1" applyFont="1" applyFill="1" applyBorder="1" applyAlignment="1">
      <alignment horizontal="right" wrapText="1"/>
    </xf>
    <xf numFmtId="0" fontId="9" fillId="0" borderId="0" xfId="11" applyFont="1" applyFill="1" applyAlignment="1" applyProtection="1">
      <alignment horizontal="right"/>
    </xf>
    <xf numFmtId="0" fontId="9" fillId="0" borderId="0" xfId="0" applyFont="1" applyFill="1" applyAlignment="1" applyProtection="1">
      <alignment horizontal="right"/>
    </xf>
    <xf numFmtId="0" fontId="7" fillId="3" borderId="8" xfId="0" applyNumberFormat="1" applyFont="1" applyFill="1" applyBorder="1" applyAlignment="1">
      <alignment horizontal="center"/>
    </xf>
    <xf numFmtId="3" fontId="44" fillId="0" borderId="0" xfId="0" applyNumberFormat="1" applyFont="1" applyFill="1" applyBorder="1" applyAlignment="1">
      <alignment horizontal="center"/>
    </xf>
    <xf numFmtId="3" fontId="0" fillId="0" borderId="0" xfId="0" applyNumberFormat="1" applyFill="1" applyBorder="1" applyAlignment="1">
      <alignment horizontal="center"/>
    </xf>
    <xf numFmtId="0" fontId="7" fillId="3" borderId="0" xfId="0" applyNumberFormat="1" applyFont="1" applyFill="1" applyBorder="1" applyAlignment="1">
      <alignment horizontal="center"/>
    </xf>
    <xf numFmtId="174" fontId="2" fillId="0" borderId="0" xfId="12" applyFill="1" applyProtection="1"/>
    <xf numFmtId="174" fontId="13" fillId="0" borderId="0" xfId="12" applyFont="1" applyFill="1" applyBorder="1" applyProtection="1"/>
    <xf numFmtId="174" fontId="12" fillId="0" borderId="0" xfId="12" applyFont="1" applyFill="1" applyBorder="1" applyProtection="1"/>
    <xf numFmtId="174" fontId="10" fillId="0" borderId="0" xfId="12" applyFont="1" applyFill="1" applyBorder="1" applyAlignment="1" applyProtection="1"/>
    <xf numFmtId="174" fontId="10" fillId="0" borderId="0" xfId="12" applyFont="1" applyFill="1" applyBorder="1" applyAlignment="1" applyProtection="1">
      <alignment horizontal="left" vertical="center" indent="1"/>
    </xf>
    <xf numFmtId="174" fontId="12" fillId="0" borderId="0" xfId="12" applyFont="1" applyFill="1" applyBorder="1" applyAlignment="1" applyProtection="1">
      <alignment horizontal="left" indent="1"/>
    </xf>
    <xf numFmtId="174" fontId="47" fillId="0" borderId="0" xfId="12" applyFont="1" applyFill="1" applyBorder="1" applyAlignment="1" applyProtection="1"/>
    <xf numFmtId="174" fontId="10" fillId="9" borderId="0" xfId="12" applyFont="1" applyFill="1" applyBorder="1" applyAlignment="1" applyProtection="1">
      <alignment horizontal="left"/>
    </xf>
    <xf numFmtId="0" fontId="48" fillId="10" borderId="0" xfId="7" applyFont="1" applyFill="1" applyBorder="1" applyAlignment="1"/>
    <xf numFmtId="0" fontId="4" fillId="0" borderId="0" xfId="7" applyAlignment="1">
      <alignment horizontal="left"/>
    </xf>
    <xf numFmtId="0" fontId="4" fillId="0" borderId="0" xfId="7" applyNumberFormat="1"/>
    <xf numFmtId="174" fontId="10" fillId="0" borderId="0" xfId="12" applyFont="1" applyFill="1" applyBorder="1" applyAlignment="1" applyProtection="1">
      <alignment vertical="top" wrapText="1"/>
    </xf>
    <xf numFmtId="174" fontId="12" fillId="9" borderId="0" xfId="12" applyFont="1" applyFill="1" applyBorder="1" applyAlignment="1" applyProtection="1">
      <alignment horizontal="left" indent="1"/>
    </xf>
    <xf numFmtId="174" fontId="10" fillId="0" borderId="0" xfId="12" applyFont="1" applyFill="1" applyBorder="1" applyAlignment="1" applyProtection="1">
      <alignment wrapText="1"/>
    </xf>
    <xf numFmtId="174" fontId="10" fillId="0" borderId="0" xfId="12" applyFont="1" applyFill="1" applyBorder="1" applyAlignment="1" applyProtection="1">
      <alignment horizontal="left"/>
    </xf>
    <xf numFmtId="174" fontId="2" fillId="9" borderId="0" xfId="12" applyFill="1" applyProtection="1"/>
    <xf numFmtId="0" fontId="46" fillId="0" borderId="0" xfId="7" applyFont="1" applyAlignment="1">
      <alignment horizontal="left" readingOrder="1"/>
    </xf>
    <xf numFmtId="0" fontId="46" fillId="0" borderId="0" xfId="7" applyFont="1" applyAlignment="1">
      <alignment horizontal="justify" wrapText="1" readingOrder="1"/>
    </xf>
    <xf numFmtId="176" fontId="2" fillId="0" borderId="0" xfId="12" applyNumberFormat="1" applyFill="1" applyProtection="1"/>
    <xf numFmtId="174" fontId="38" fillId="0" borderId="0" xfId="12" applyFont="1" applyFill="1" applyBorder="1" applyProtection="1"/>
    <xf numFmtId="174" fontId="2" fillId="0" borderId="0" xfId="12" applyNumberFormat="1" applyFont="1" applyFill="1" applyBorder="1" applyProtection="1"/>
    <xf numFmtId="174" fontId="45" fillId="0" borderId="0" xfId="12" applyFont="1" applyFill="1" applyBorder="1" applyAlignment="1" applyProtection="1">
      <alignment wrapText="1"/>
    </xf>
    <xf numFmtId="165" fontId="2" fillId="0" borderId="0" xfId="12" applyNumberFormat="1" applyFont="1" applyFill="1" applyBorder="1" applyProtection="1"/>
    <xf numFmtId="174" fontId="45" fillId="0" borderId="0" xfId="12" applyFont="1" applyFill="1" applyBorder="1" applyAlignment="1" applyProtection="1">
      <alignment vertical="top" wrapText="1"/>
    </xf>
    <xf numFmtId="174" fontId="2" fillId="0" borderId="0" xfId="12" applyNumberFormat="1" applyFont="1" applyFill="1" applyProtection="1"/>
    <xf numFmtId="0" fontId="46" fillId="0" borderId="0" xfId="7" applyFont="1" applyAlignment="1">
      <alignment horizontal="left" wrapText="1" readingOrder="1"/>
    </xf>
    <xf numFmtId="0" fontId="8" fillId="0" borderId="0" xfId="7" applyFont="1" applyFill="1" applyProtection="1"/>
    <xf numFmtId="0" fontId="8" fillId="0" borderId="0" xfId="7" quotePrefix="1" applyFont="1" applyFill="1" applyProtection="1"/>
    <xf numFmtId="0" fontId="4" fillId="0" borderId="0" xfId="7" applyFill="1" applyAlignment="1" applyProtection="1">
      <alignment wrapText="1"/>
    </xf>
    <xf numFmtId="0" fontId="4" fillId="0" borderId="0" xfId="7" applyFill="1" applyProtection="1"/>
    <xf numFmtId="0" fontId="9" fillId="0" borderId="0" xfId="7" applyFont="1" applyFill="1" applyAlignment="1" applyProtection="1"/>
    <xf numFmtId="0" fontId="50" fillId="0" borderId="0" xfId="7" applyFont="1" applyFill="1" applyBorder="1" applyProtection="1"/>
    <xf numFmtId="0" fontId="51" fillId="0" borderId="0" xfId="7" applyFont="1" applyFill="1" applyBorder="1" applyProtection="1"/>
    <xf numFmtId="0" fontId="10" fillId="0" borderId="0" xfId="7" applyFont="1" applyFill="1" applyBorder="1" applyAlignment="1" applyProtection="1"/>
    <xf numFmtId="0" fontId="10" fillId="0" borderId="0" xfId="7" applyFont="1" applyFill="1" applyBorder="1" applyAlignment="1" applyProtection="1">
      <alignment horizontal="left" vertical="center" indent="1"/>
    </xf>
    <xf numFmtId="0" fontId="54" fillId="0" borderId="0" xfId="14" applyFont="1"/>
    <xf numFmtId="0" fontId="53" fillId="0" borderId="0" xfId="14"/>
    <xf numFmtId="0" fontId="54" fillId="9" borderId="0" xfId="14" applyFont="1" applyFill="1"/>
    <xf numFmtId="0" fontId="6" fillId="0" borderId="0" xfId="7" applyFont="1" applyFill="1" applyBorder="1" applyProtection="1"/>
    <xf numFmtId="0" fontId="55" fillId="0" borderId="0" xfId="7" applyFont="1" applyFill="1" applyBorder="1" applyProtection="1"/>
    <xf numFmtId="0" fontId="10" fillId="0" borderId="0" xfId="7" applyFont="1" applyFill="1" applyBorder="1" applyAlignment="1" applyProtection="1">
      <alignment vertical="top" wrapText="1"/>
    </xf>
    <xf numFmtId="0" fontId="55" fillId="9" borderId="0" xfId="7" applyFont="1" applyFill="1" applyBorder="1" applyProtection="1"/>
    <xf numFmtId="0" fontId="55" fillId="0" borderId="0" xfId="7" applyFont="1" applyFill="1" applyBorder="1" applyAlignment="1" applyProtection="1">
      <alignment vertical="top" wrapText="1"/>
    </xf>
    <xf numFmtId="0" fontId="55" fillId="9" borderId="0" xfId="7" applyFont="1" applyFill="1" applyBorder="1" applyAlignment="1" applyProtection="1">
      <alignment vertical="top" wrapText="1"/>
    </xf>
    <xf numFmtId="0" fontId="4" fillId="0" borderId="0" xfId="7" applyFill="1" applyAlignment="1" applyProtection="1"/>
    <xf numFmtId="0" fontId="54" fillId="0" borderId="0" xfId="14" applyFont="1" applyAlignment="1">
      <alignment horizontal="center"/>
    </xf>
    <xf numFmtId="0" fontId="15" fillId="9" borderId="0" xfId="0" applyFont="1" applyFill="1" applyBorder="1" applyAlignment="1" applyProtection="1">
      <alignment horizontal="right" vertical="top"/>
    </xf>
    <xf numFmtId="0" fontId="10" fillId="9" borderId="0" xfId="3" applyFont="1" applyFill="1" applyBorder="1" applyAlignment="1" applyProtection="1">
      <alignment horizontal="left" vertical="top" wrapText="1"/>
    </xf>
    <xf numFmtId="0" fontId="45" fillId="0" borderId="0" xfId="0" applyFont="1"/>
    <xf numFmtId="3" fontId="8" fillId="9" borderId="14" xfId="0" applyNumberFormat="1" applyFont="1" applyFill="1" applyBorder="1" applyAlignment="1" applyProtection="1">
      <alignment horizontal="right" indent="2"/>
    </xf>
    <xf numFmtId="0" fontId="57" fillId="0" borderId="0" xfId="0" applyFont="1" applyFill="1" applyProtection="1"/>
    <xf numFmtId="0" fontId="10" fillId="0" borderId="0" xfId="0" applyFont="1" applyFill="1" applyBorder="1" applyAlignment="1" applyProtection="1">
      <alignment horizontal="center"/>
    </xf>
    <xf numFmtId="0" fontId="8" fillId="0" borderId="0" xfId="0" applyFont="1" applyFill="1" applyProtection="1"/>
    <xf numFmtId="0" fontId="8" fillId="9" borderId="3" xfId="0" applyFont="1" applyFill="1" applyBorder="1" applyAlignment="1">
      <alignment horizontal="center"/>
    </xf>
    <xf numFmtId="0" fontId="10" fillId="9" borderId="3" xfId="0" applyFont="1" applyFill="1" applyBorder="1" applyAlignment="1">
      <alignment horizontal="center"/>
    </xf>
    <xf numFmtId="0" fontId="10" fillId="9" borderId="3" xfId="0" applyFont="1" applyFill="1" applyBorder="1" applyAlignment="1">
      <alignment horizontal="center" wrapText="1"/>
    </xf>
    <xf numFmtId="0" fontId="10" fillId="9" borderId="16" xfId="0" applyFont="1" applyFill="1" applyBorder="1" applyAlignment="1">
      <alignment horizontal="center" wrapText="1"/>
    </xf>
    <xf numFmtId="3" fontId="39" fillId="0" borderId="0" xfId="0" applyNumberFormat="1" applyFont="1" applyFill="1"/>
    <xf numFmtId="3" fontId="39" fillId="0" borderId="0" xfId="0" applyNumberFormat="1" applyFont="1" applyFill="1" applyBorder="1"/>
    <xf numFmtId="2" fontId="10" fillId="0" borderId="0" xfId="0" applyNumberFormat="1" applyFont="1" applyFill="1" applyBorder="1" applyAlignment="1" applyProtection="1">
      <alignment horizontal="left"/>
    </xf>
    <xf numFmtId="2" fontId="10" fillId="0" borderId="1" xfId="0" applyNumberFormat="1" applyFont="1" applyFill="1" applyBorder="1" applyAlignment="1" applyProtection="1">
      <alignment horizontal="left" vertical="center"/>
    </xf>
    <xf numFmtId="2" fontId="8" fillId="0" borderId="1" xfId="0" applyNumberFormat="1" applyFont="1" applyFill="1" applyBorder="1" applyAlignment="1" applyProtection="1">
      <alignment horizontal="centerContinuous"/>
    </xf>
    <xf numFmtId="2" fontId="10" fillId="9" borderId="1" xfId="0" applyNumberFormat="1" applyFont="1" applyFill="1" applyBorder="1" applyAlignment="1" applyProtection="1">
      <alignment horizontal="center" wrapText="1"/>
    </xf>
    <xf numFmtId="3" fontId="8" fillId="9" borderId="0" xfId="0" applyNumberFormat="1" applyFont="1" applyFill="1" applyAlignment="1">
      <alignment horizontal="left"/>
    </xf>
    <xf numFmtId="164" fontId="8" fillId="9" borderId="0" xfId="0" applyNumberFormat="1" applyFont="1" applyFill="1" applyAlignment="1" applyProtection="1">
      <alignment horizontal="right" indent="2"/>
    </xf>
    <xf numFmtId="164" fontId="10" fillId="9" borderId="3" xfId="0" applyNumberFormat="1" applyFont="1" applyFill="1" applyBorder="1" applyAlignment="1" applyProtection="1">
      <alignment horizontal="right" indent="2"/>
    </xf>
    <xf numFmtId="174" fontId="12" fillId="9" borderId="0" xfId="12" applyFont="1" applyFill="1" applyBorder="1" applyProtection="1"/>
    <xf numFmtId="1" fontId="10" fillId="9" borderId="3" xfId="0" applyNumberFormat="1" applyFont="1" applyFill="1" applyBorder="1" applyAlignment="1" applyProtection="1">
      <alignment horizontal="left"/>
    </xf>
    <xf numFmtId="0" fontId="58" fillId="3" borderId="2" xfId="15" applyFont="1" applyFill="1" applyBorder="1" applyProtection="1"/>
    <xf numFmtId="0" fontId="7" fillId="3" borderId="2" xfId="15" applyFont="1" applyFill="1" applyBorder="1" applyAlignment="1" applyProtection="1">
      <alignment horizontal="center" vertical="center"/>
    </xf>
    <xf numFmtId="0" fontId="7" fillId="3" borderId="1" xfId="15" applyFont="1" applyFill="1" applyBorder="1" applyProtection="1"/>
    <xf numFmtId="0" fontId="7" fillId="3" borderId="1" xfId="15" applyFont="1" applyFill="1" applyBorder="1" applyAlignment="1" applyProtection="1">
      <alignment horizontal="right"/>
    </xf>
    <xf numFmtId="0" fontId="8" fillId="9" borderId="0" xfId="15" applyFont="1" applyFill="1" applyBorder="1" applyProtection="1"/>
    <xf numFmtId="164" fontId="8" fillId="9" borderId="0" xfId="15" applyNumberFormat="1" applyFont="1" applyFill="1" applyBorder="1" applyProtection="1"/>
    <xf numFmtId="170" fontId="8" fillId="9" borderId="0" xfId="15" applyNumberFormat="1" applyFont="1" applyFill="1" applyBorder="1" applyAlignment="1" applyProtection="1">
      <alignment horizontal="right"/>
    </xf>
    <xf numFmtId="170" fontId="8" fillId="9" borderId="0" xfId="15" applyNumberFormat="1" applyFont="1" applyFill="1" applyBorder="1" applyProtection="1"/>
    <xf numFmtId="0" fontId="8" fillId="9" borderId="0" xfId="15" applyFont="1" applyFill="1" applyBorder="1" applyAlignment="1" applyProtection="1">
      <alignment horizontal="left"/>
    </xf>
    <xf numFmtId="0" fontId="10" fillId="9" borderId="3" xfId="15" applyFont="1" applyFill="1" applyBorder="1" applyProtection="1"/>
    <xf numFmtId="164" fontId="10" fillId="9" borderId="3" xfId="15" applyNumberFormat="1" applyFont="1" applyFill="1" applyBorder="1" applyProtection="1"/>
    <xf numFmtId="170" fontId="10" fillId="9" borderId="3" xfId="15" applyNumberFormat="1" applyFont="1" applyFill="1" applyBorder="1" applyProtection="1"/>
    <xf numFmtId="1" fontId="10" fillId="9" borderId="1" xfId="0" applyNumberFormat="1" applyFont="1" applyFill="1" applyBorder="1" applyAlignment="1">
      <alignment horizontal="center" vertical="center" wrapText="1"/>
    </xf>
    <xf numFmtId="3" fontId="59" fillId="0" borderId="0" xfId="0" applyNumberFormat="1" applyFont="1" applyFill="1" applyAlignment="1">
      <alignment horizontal="right" indent="2"/>
    </xf>
    <xf numFmtId="4" fontId="59" fillId="0" borderId="0" xfId="0" applyNumberFormat="1" applyFont="1" applyFill="1" applyAlignment="1">
      <alignment horizontal="right" indent="2"/>
    </xf>
    <xf numFmtId="4" fontId="5" fillId="0" borderId="0" xfId="0" applyNumberFormat="1" applyFont="1" applyFill="1" applyBorder="1" applyAlignment="1" applyProtection="1">
      <alignment horizontal="right"/>
    </xf>
    <xf numFmtId="164" fontId="39" fillId="0" borderId="0" xfId="0" applyNumberFormat="1" applyFont="1" applyFill="1" applyBorder="1" applyAlignment="1" applyProtection="1">
      <alignment horizontal="right"/>
    </xf>
    <xf numFmtId="168" fontId="8" fillId="0" borderId="0" xfId="0" applyNumberFormat="1" applyFont="1" applyFill="1" applyAlignment="1">
      <alignment horizontal="center"/>
    </xf>
    <xf numFmtId="171" fontId="46" fillId="0" borderId="0" xfId="0" applyNumberFormat="1" applyFont="1" applyFill="1" applyBorder="1" applyProtection="1"/>
    <xf numFmtId="0" fontId="61" fillId="0" borderId="0" xfId="0" applyFont="1"/>
    <xf numFmtId="0" fontId="61" fillId="0" borderId="0" xfId="0" applyFont="1" applyBorder="1"/>
    <xf numFmtId="175" fontId="5" fillId="0" borderId="0" xfId="0" applyNumberFormat="1" applyFont="1" applyFill="1" applyBorder="1" applyProtection="1"/>
    <xf numFmtId="3" fontId="0" fillId="0" borderId="0" xfId="0" applyNumberFormat="1" applyFont="1" applyFill="1" applyBorder="1" applyAlignment="1">
      <alignment horizontal="center"/>
    </xf>
    <xf numFmtId="0" fontId="0" fillId="0" borderId="0" xfId="0" applyFont="1" applyBorder="1"/>
    <xf numFmtId="164" fontId="8" fillId="9" borderId="0" xfId="0" applyNumberFormat="1" applyFont="1" applyFill="1" applyAlignment="1">
      <alignment horizontal="right"/>
    </xf>
    <xf numFmtId="3" fontId="62" fillId="0" borderId="0" xfId="0" applyNumberFormat="1" applyFont="1" applyFill="1"/>
    <xf numFmtId="164" fontId="46" fillId="9" borderId="0" xfId="0" applyNumberFormat="1" applyFont="1" applyFill="1" applyBorder="1" applyAlignment="1" applyProtection="1">
      <alignment horizontal="right" indent="2"/>
    </xf>
    <xf numFmtId="164" fontId="8" fillId="9" borderId="0" xfId="0" applyNumberFormat="1" applyFont="1" applyFill="1" applyBorder="1" applyAlignment="1" applyProtection="1">
      <alignment horizontal="right" indent="2"/>
    </xf>
    <xf numFmtId="164" fontId="8" fillId="9" borderId="4" xfId="0" applyNumberFormat="1" applyFont="1" applyFill="1" applyBorder="1" applyAlignment="1" applyProtection="1">
      <alignment horizontal="right" indent="2"/>
    </xf>
    <xf numFmtId="0" fontId="0" fillId="0" borderId="0" xfId="0" applyFill="1" applyAlignment="1" applyProtection="1"/>
    <xf numFmtId="4" fontId="23" fillId="0" borderId="0" xfId="0" applyNumberFormat="1" applyFont="1" applyFill="1" applyBorder="1" applyAlignment="1" applyProtection="1">
      <alignment horizontal="right"/>
    </xf>
    <xf numFmtId="3" fontId="39" fillId="0" borderId="0" xfId="0" quotePrefix="1" applyNumberFormat="1" applyFont="1" applyFill="1" applyAlignment="1">
      <alignment horizontal="right"/>
    </xf>
    <xf numFmtId="164" fontId="39" fillId="0" borderId="0" xfId="0" applyNumberFormat="1" applyFont="1" applyFill="1"/>
    <xf numFmtId="164" fontId="43" fillId="0" borderId="0" xfId="0" applyNumberFormat="1" applyFont="1" applyFill="1" applyAlignment="1">
      <alignment horizontal="right"/>
    </xf>
    <xf numFmtId="4" fontId="43" fillId="0" borderId="0" xfId="0" applyNumberFormat="1" applyFont="1" applyFill="1" applyBorder="1" applyAlignment="1" applyProtection="1">
      <alignment horizontal="right" vertical="center"/>
    </xf>
    <xf numFmtId="164" fontId="39" fillId="0" borderId="0" xfId="0" applyNumberFormat="1" applyFont="1" applyFill="1" applyAlignment="1">
      <alignment horizontal="right"/>
    </xf>
    <xf numFmtId="4" fontId="39" fillId="0" borderId="0" xfId="0" applyNumberFormat="1" applyFont="1" applyFill="1" applyBorder="1"/>
    <xf numFmtId="174" fontId="45" fillId="0" borderId="0" xfId="12" applyFont="1" applyFill="1" applyBorder="1" applyAlignment="1" applyProtection="1">
      <alignment vertical="top" wrapText="1"/>
    </xf>
    <xf numFmtId="177" fontId="8" fillId="0" borderId="0" xfId="17" applyNumberFormat="1" applyFont="1" applyFill="1"/>
    <xf numFmtId="3" fontId="63" fillId="0" borderId="0" xfId="0" applyNumberFormat="1" applyFont="1" applyFill="1" applyAlignment="1"/>
    <xf numFmtId="3" fontId="64" fillId="0" borderId="0" xfId="0" applyNumberFormat="1" applyFont="1" applyFill="1" applyAlignment="1"/>
    <xf numFmtId="164" fontId="64" fillId="9" borderId="1" xfId="0" applyNumberFormat="1" applyFont="1" applyFill="1" applyBorder="1" applyAlignment="1" applyProtection="1"/>
    <xf numFmtId="164" fontId="8" fillId="9" borderId="17" xfId="0" applyNumberFormat="1" applyFont="1" applyFill="1" applyBorder="1" applyAlignment="1" applyProtection="1">
      <alignment horizontal="right" indent="2"/>
    </xf>
    <xf numFmtId="164" fontId="8" fillId="9" borderId="18" xfId="0" applyNumberFormat="1" applyFont="1" applyFill="1" applyBorder="1" applyAlignment="1" applyProtection="1">
      <alignment horizontal="right" indent="2"/>
    </xf>
    <xf numFmtId="3" fontId="5" fillId="0" borderId="0" xfId="0" applyNumberFormat="1" applyFont="1" applyFill="1"/>
    <xf numFmtId="178" fontId="39" fillId="0" borderId="0" xfId="17" applyNumberFormat="1" applyFont="1" applyFill="1"/>
    <xf numFmtId="177" fontId="44" fillId="0" borderId="0" xfId="0" applyNumberFormat="1" applyFont="1" applyFill="1" applyBorder="1"/>
    <xf numFmtId="0" fontId="65" fillId="0" borderId="0" xfId="0" applyFont="1" applyFill="1" applyBorder="1" applyProtection="1"/>
    <xf numFmtId="0" fontId="65" fillId="0" borderId="0" xfId="0" applyFont="1" applyFill="1" applyBorder="1" applyAlignment="1" applyProtection="1">
      <alignment horizontal="center"/>
    </xf>
    <xf numFmtId="3" fontId="65" fillId="0" borderId="0" xfId="0" applyNumberFormat="1" applyFont="1" applyFill="1" applyAlignment="1"/>
    <xf numFmtId="3" fontId="65" fillId="0" borderId="0" xfId="0" applyNumberFormat="1" applyFont="1" applyFill="1" applyAlignment="1">
      <alignment horizontal="center"/>
    </xf>
    <xf numFmtId="0" fontId="5" fillId="0" borderId="0" xfId="0" applyFont="1" applyFill="1" applyBorder="1" applyProtection="1"/>
    <xf numFmtId="3" fontId="10" fillId="9" borderId="3" xfId="0" applyNumberFormat="1" applyFont="1" applyFill="1" applyBorder="1" applyAlignment="1">
      <alignment horizontal="left"/>
    </xf>
    <xf numFmtId="3" fontId="10" fillId="9" borderId="3" xfId="0" applyNumberFormat="1" applyFont="1" applyFill="1" applyBorder="1" applyAlignment="1">
      <alignment horizontal="right" indent="2"/>
    </xf>
    <xf numFmtId="0" fontId="9" fillId="0" borderId="0" xfId="11" applyFont="1" applyFill="1" applyAlignment="1" applyProtection="1">
      <alignment horizontal="right"/>
    </xf>
    <xf numFmtId="0" fontId="9" fillId="0" borderId="0" xfId="0" applyFont="1" applyFill="1" applyAlignment="1" applyProtection="1">
      <alignment horizontal="right"/>
    </xf>
    <xf numFmtId="3" fontId="8" fillId="0" borderId="0" xfId="0" applyNumberFormat="1" applyFont="1" applyFill="1" applyAlignment="1">
      <alignment horizontal="center"/>
    </xf>
    <xf numFmtId="0" fontId="46" fillId="0" borderId="0" xfId="7" applyFont="1" applyAlignment="1">
      <alignment vertical="top" wrapText="1" readingOrder="1"/>
    </xf>
    <xf numFmtId="2" fontId="10" fillId="9" borderId="3" xfId="0" applyNumberFormat="1" applyFont="1" applyFill="1" applyBorder="1" applyAlignment="1" applyProtection="1">
      <alignment horizontal="center" wrapText="1"/>
    </xf>
    <xf numFmtId="0" fontId="9" fillId="0" borderId="0" xfId="18" applyFont="1" applyFill="1" applyAlignment="1" applyProtection="1">
      <alignment horizontal="right"/>
    </xf>
    <xf numFmtId="0" fontId="54" fillId="8" borderId="0" xfId="14" applyFont="1" applyFill="1"/>
    <xf numFmtId="0" fontId="55" fillId="8" borderId="0" xfId="7" applyFont="1" applyFill="1" applyBorder="1" applyProtection="1"/>
    <xf numFmtId="0" fontId="55" fillId="8" borderId="0" xfId="7" applyFont="1" applyFill="1" applyBorder="1" applyAlignment="1" applyProtection="1">
      <alignment vertical="top" wrapText="1"/>
    </xf>
    <xf numFmtId="3" fontId="10" fillId="0" borderId="0" xfId="0" applyNumberFormat="1" applyFont="1" applyFill="1" applyBorder="1" applyAlignment="1">
      <alignment vertical="top" wrapText="1"/>
    </xf>
    <xf numFmtId="0" fontId="46" fillId="0" borderId="0" xfId="7" applyFont="1" applyAlignment="1">
      <alignment vertical="top" readingOrder="1"/>
    </xf>
    <xf numFmtId="0" fontId="9" fillId="0" borderId="0" xfId="11" applyFont="1" applyFill="1" applyAlignment="1" applyProtection="1">
      <alignment horizontal="right"/>
    </xf>
    <xf numFmtId="3" fontId="40" fillId="0" borderId="0" xfId="0" applyNumberFormat="1" applyFont="1" applyFill="1" applyAlignment="1"/>
    <xf numFmtId="2" fontId="0" fillId="0" borderId="0" xfId="0" applyNumberFormat="1" applyFill="1" applyProtection="1"/>
    <xf numFmtId="0" fontId="9" fillId="0" borderId="0" xfId="11" applyFont="1" applyFill="1" applyAlignment="1" applyProtection="1">
      <alignment horizontal="right"/>
    </xf>
    <xf numFmtId="0" fontId="9" fillId="0" borderId="0" xfId="0" applyFont="1" applyFill="1" applyAlignment="1" applyProtection="1">
      <alignment horizontal="right"/>
    </xf>
    <xf numFmtId="0" fontId="8" fillId="0" borderId="2" xfId="0" applyFont="1" applyFill="1" applyBorder="1" applyAlignment="1" applyProtection="1">
      <alignment horizontal="left"/>
    </xf>
    <xf numFmtId="0" fontId="8" fillId="0" borderId="2" xfId="0" quotePrefix="1" applyFont="1" applyFill="1" applyBorder="1" applyAlignment="1" applyProtection="1">
      <alignment horizontal="left"/>
    </xf>
    <xf numFmtId="3" fontId="39" fillId="0" borderId="0" xfId="0" applyNumberFormat="1" applyFont="1" applyFill="1" applyAlignment="1"/>
    <xf numFmtId="3" fontId="39" fillId="0" borderId="0" xfId="0" applyNumberFormat="1" applyFont="1" applyFill="1" applyAlignment="1">
      <alignment horizontal="center"/>
    </xf>
    <xf numFmtId="0" fontId="10" fillId="9" borderId="3" xfId="0" applyFont="1" applyFill="1" applyBorder="1" applyAlignment="1">
      <alignment horizontal="center"/>
    </xf>
    <xf numFmtId="0" fontId="39" fillId="0" borderId="0" xfId="7" applyFont="1" applyAlignment="1">
      <alignment vertical="top" readingOrder="1"/>
    </xf>
    <xf numFmtId="4" fontId="40" fillId="0" borderId="0" xfId="0" applyNumberFormat="1" applyFont="1" applyFill="1" applyAlignment="1"/>
    <xf numFmtId="0" fontId="10" fillId="0" borderId="0" xfId="0" applyFont="1" applyFill="1"/>
    <xf numFmtId="166" fontId="8" fillId="0" borderId="0" xfId="0" applyNumberFormat="1" applyFont="1" applyFill="1"/>
    <xf numFmtId="0" fontId="65" fillId="0" borderId="0" xfId="0" applyFont="1" applyFill="1"/>
    <xf numFmtId="166" fontId="65" fillId="0" borderId="0" xfId="0" applyNumberFormat="1" applyFont="1" applyFill="1"/>
    <xf numFmtId="0" fontId="66" fillId="0" borderId="0" xfId="0" applyFont="1" applyFill="1"/>
    <xf numFmtId="4" fontId="83" fillId="0" borderId="0" xfId="0" applyNumberFormat="1" applyFont="1" applyFill="1" applyAlignment="1"/>
    <xf numFmtId="10" fontId="84" fillId="0" borderId="0" xfId="17" applyNumberFormat="1" applyFont="1" applyFill="1"/>
    <xf numFmtId="3" fontId="84" fillId="0" borderId="0" xfId="0" applyNumberFormat="1" applyFont="1" applyFill="1"/>
    <xf numFmtId="4" fontId="84" fillId="0" borderId="0" xfId="0" applyNumberFormat="1" applyFont="1" applyFill="1"/>
    <xf numFmtId="3" fontId="8" fillId="43" borderId="0" xfId="0" applyNumberFormat="1" applyFont="1" applyFill="1"/>
    <xf numFmtId="10" fontId="85" fillId="0" borderId="0" xfId="17" applyNumberFormat="1" applyFont="1" applyFill="1"/>
    <xf numFmtId="3" fontId="86" fillId="0" borderId="0" xfId="0" applyNumberFormat="1" applyFont="1" applyFill="1"/>
    <xf numFmtId="0" fontId="44" fillId="0" borderId="0" xfId="0" applyFont="1" applyFill="1"/>
    <xf numFmtId="4" fontId="39" fillId="0" borderId="0" xfId="0" applyNumberFormat="1" applyFont="1" applyFill="1" applyAlignment="1"/>
    <xf numFmtId="3" fontId="8" fillId="9" borderId="6" xfId="0" applyNumberFormat="1" applyFont="1" applyFill="1" applyBorder="1" applyAlignment="1">
      <alignment horizontal="center" wrapText="1"/>
    </xf>
    <xf numFmtId="4" fontId="8" fillId="9" borderId="0" xfId="0" applyNumberFormat="1" applyFont="1" applyFill="1" applyAlignment="1">
      <alignment horizontal="center"/>
    </xf>
    <xf numFmtId="3" fontId="8" fillId="9" borderId="4" xfId="0" applyNumberFormat="1" applyFont="1" applyFill="1" applyBorder="1" applyAlignment="1"/>
    <xf numFmtId="4" fontId="8" fillId="9" borderId="4" xfId="0" applyNumberFormat="1" applyFont="1" applyFill="1" applyBorder="1" applyAlignment="1">
      <alignment horizontal="center"/>
    </xf>
    <xf numFmtId="1" fontId="45" fillId="9" borderId="3" xfId="0" applyNumberFormat="1" applyFont="1" applyFill="1" applyBorder="1" applyAlignment="1"/>
    <xf numFmtId="0" fontId="45" fillId="9" borderId="3" xfId="0" applyNumberFormat="1" applyFont="1" applyFill="1" applyBorder="1" applyAlignment="1">
      <alignment horizontal="right"/>
    </xf>
    <xf numFmtId="166" fontId="8" fillId="9" borderId="2" xfId="0" applyNumberFormat="1" applyFont="1" applyFill="1" applyBorder="1"/>
    <xf numFmtId="1" fontId="8" fillId="9" borderId="0" xfId="0" applyNumberFormat="1" applyFont="1" applyFill="1"/>
    <xf numFmtId="166" fontId="8" fillId="9" borderId="0" xfId="0" applyNumberFormat="1" applyFont="1" applyFill="1" applyBorder="1" applyAlignment="1">
      <alignment wrapText="1"/>
    </xf>
    <xf numFmtId="1" fontId="8" fillId="9" borderId="0" xfId="0" applyNumberFormat="1" applyFont="1" applyFill="1" applyAlignment="1">
      <alignment vertical="center"/>
    </xf>
    <xf numFmtId="166" fontId="8" fillId="9" borderId="0" xfId="0" applyNumberFormat="1" applyFont="1" applyFill="1"/>
    <xf numFmtId="166" fontId="8" fillId="9" borderId="8" xfId="0" applyNumberFormat="1" applyFont="1" applyFill="1" applyBorder="1" applyAlignment="1">
      <alignment wrapText="1"/>
    </xf>
    <xf numFmtId="1" fontId="8" fillId="9" borderId="11" xfId="0" applyNumberFormat="1" applyFont="1" applyFill="1" applyBorder="1" applyAlignment="1">
      <alignment vertical="center"/>
    </xf>
    <xf numFmtId="0" fontId="45" fillId="9" borderId="9" xfId="0" applyFont="1" applyFill="1" applyBorder="1"/>
    <xf numFmtId="0" fontId="46" fillId="9" borderId="9" xfId="0" applyFont="1" applyFill="1" applyBorder="1" applyAlignment="1">
      <alignment horizontal="right" wrapText="1"/>
    </xf>
    <xf numFmtId="0" fontId="8" fillId="9" borderId="0" xfId="0" applyFont="1" applyFill="1"/>
    <xf numFmtId="1" fontId="31" fillId="9" borderId="0" xfId="0" applyNumberFormat="1" applyFont="1" applyFill="1"/>
    <xf numFmtId="0" fontId="8" fillId="9" borderId="8" xfId="0" applyFont="1" applyFill="1" applyBorder="1"/>
    <xf numFmtId="1" fontId="31" fillId="9" borderId="8" xfId="0" applyNumberFormat="1" applyFont="1" applyFill="1" applyBorder="1"/>
    <xf numFmtId="0" fontId="39" fillId="0" borderId="0" xfId="15" applyFont="1" applyFill="1" applyBorder="1" applyAlignment="1" applyProtection="1">
      <alignment horizontal="left"/>
    </xf>
    <xf numFmtId="164" fontId="39" fillId="0" borderId="0" xfId="15" applyNumberFormat="1" applyFont="1" applyFill="1" applyBorder="1" applyProtection="1"/>
    <xf numFmtId="170" fontId="39" fillId="0" borderId="0" xfId="15" applyNumberFormat="1" applyFont="1" applyFill="1" applyBorder="1" applyAlignment="1" applyProtection="1">
      <alignment horizontal="right"/>
    </xf>
    <xf numFmtId="0" fontId="9" fillId="0" borderId="0" xfId="11" applyFont="1" applyFill="1" applyAlignment="1" applyProtection="1">
      <alignment horizontal="right"/>
    </xf>
    <xf numFmtId="3" fontId="8" fillId="0" borderId="0" xfId="0" applyNumberFormat="1" applyFont="1" applyFill="1" applyAlignment="1">
      <alignment horizontal="center"/>
    </xf>
    <xf numFmtId="1" fontId="8" fillId="9" borderId="0" xfId="0" applyNumberFormat="1" applyFont="1" applyFill="1" applyBorder="1" applyAlignment="1" applyProtection="1">
      <alignment horizontal="left"/>
    </xf>
    <xf numFmtId="3" fontId="10" fillId="9" borderId="4" xfId="0" applyNumberFormat="1" applyFont="1" applyFill="1" applyBorder="1" applyAlignment="1">
      <alignment horizontal="right"/>
    </xf>
    <xf numFmtId="3" fontId="8" fillId="9" borderId="0" xfId="0" applyNumberFormat="1" applyFont="1" applyFill="1" applyBorder="1" applyAlignment="1">
      <alignment horizontal="right"/>
    </xf>
    <xf numFmtId="3" fontId="8" fillId="9" borderId="1" xfId="0" applyNumberFormat="1" applyFont="1" applyFill="1" applyBorder="1" applyAlignment="1" applyProtection="1">
      <alignment horizontal="right"/>
    </xf>
    <xf numFmtId="0" fontId="52" fillId="0" borderId="0" xfId="7" applyFont="1" applyAlignment="1"/>
    <xf numFmtId="164" fontId="8" fillId="0" borderId="0" xfId="0" applyNumberFormat="1" applyFont="1" applyFill="1"/>
    <xf numFmtId="1" fontId="56" fillId="11" borderId="8" xfId="0" applyNumberFormat="1" applyFont="1" applyFill="1" applyBorder="1"/>
    <xf numFmtId="3" fontId="88" fillId="0" borderId="0" xfId="0" applyNumberFormat="1" applyFont="1" applyFill="1" applyAlignment="1"/>
    <xf numFmtId="3" fontId="88" fillId="0" borderId="0" xfId="0" applyNumberFormat="1" applyFont="1" applyFill="1" applyAlignment="1">
      <alignment horizontal="center"/>
    </xf>
    <xf numFmtId="0" fontId="10" fillId="9" borderId="0" xfId="3" applyFont="1" applyFill="1" applyBorder="1" applyAlignment="1" applyProtection="1">
      <alignment horizontal="left" vertical="center" wrapText="1"/>
    </xf>
    <xf numFmtId="0" fontId="9" fillId="0" borderId="0" xfId="11" applyFont="1" applyFill="1" applyAlignment="1" applyProtection="1">
      <alignment horizontal="right"/>
    </xf>
    <xf numFmtId="0" fontId="9" fillId="0" borderId="0" xfId="0" applyFont="1" applyFill="1" applyAlignment="1" applyProtection="1">
      <alignment horizontal="right"/>
    </xf>
    <xf numFmtId="0" fontId="8" fillId="0" borderId="2" xfId="0" applyFont="1" applyFill="1" applyBorder="1" applyAlignment="1" applyProtection="1">
      <alignment horizontal="left"/>
    </xf>
    <xf numFmtId="0" fontId="8" fillId="0" borderId="2" xfId="0" quotePrefix="1" applyFont="1" applyFill="1" applyBorder="1" applyAlignment="1" applyProtection="1">
      <alignment horizontal="left"/>
    </xf>
    <xf numFmtId="1" fontId="56" fillId="11" borderId="12" xfId="0" applyNumberFormat="1" applyFont="1" applyFill="1" applyBorder="1" applyAlignment="1">
      <alignment horizontal="center" vertical="center" wrapText="1"/>
    </xf>
    <xf numFmtId="1" fontId="56" fillId="11" borderId="13" xfId="0" applyNumberFormat="1" applyFont="1" applyFill="1" applyBorder="1" applyAlignment="1">
      <alignment horizontal="center" vertical="center" wrapText="1"/>
    </xf>
    <xf numFmtId="1" fontId="56" fillId="11" borderId="9" xfId="0" applyNumberFormat="1" applyFont="1" applyFill="1" applyBorder="1" applyAlignment="1">
      <alignment horizontal="center" vertical="center" wrapText="1"/>
    </xf>
    <xf numFmtId="3" fontId="8" fillId="9" borderId="14" xfId="0" applyNumberFormat="1" applyFont="1" applyFill="1" applyBorder="1" applyAlignment="1" applyProtection="1"/>
    <xf numFmtId="1" fontId="10" fillId="9" borderId="3" xfId="0" applyNumberFormat="1" applyFont="1" applyFill="1" applyBorder="1" applyAlignment="1">
      <alignment horizontal="right" vertical="center"/>
    </xf>
    <xf numFmtId="177" fontId="10" fillId="9" borderId="9" xfId="0" applyNumberFormat="1" applyFont="1" applyFill="1" applyBorder="1" applyAlignment="1" applyProtection="1">
      <alignment horizontal="right" indent="2"/>
    </xf>
    <xf numFmtId="177" fontId="8" fillId="9" borderId="0" xfId="0" applyNumberFormat="1" applyFont="1" applyFill="1" applyAlignment="1" applyProtection="1">
      <alignment horizontal="right" indent="2"/>
    </xf>
    <xf numFmtId="177" fontId="87" fillId="9" borderId="9" xfId="0" applyNumberFormat="1" applyFont="1" applyFill="1" applyBorder="1" applyAlignment="1" applyProtection="1">
      <alignment horizontal="right" indent="2"/>
    </xf>
    <xf numFmtId="164" fontId="5" fillId="9" borderId="0" xfId="15" applyNumberFormat="1" applyFont="1" applyFill="1" applyBorder="1" applyProtection="1"/>
    <xf numFmtId="179" fontId="0" fillId="0" borderId="0" xfId="0" applyNumberFormat="1" applyFill="1"/>
    <xf numFmtId="1" fontId="8" fillId="9" borderId="1" xfId="0" applyNumberFormat="1" applyFont="1" applyFill="1" applyBorder="1" applyAlignment="1" applyProtection="1">
      <alignment horizontal="left"/>
    </xf>
    <xf numFmtId="164" fontId="46" fillId="11" borderId="28" xfId="0" applyNumberFormat="1" applyFont="1" applyFill="1" applyBorder="1" applyAlignment="1">
      <alignment horizontal="center"/>
    </xf>
    <xf numFmtId="164" fontId="46" fillId="11" borderId="31" xfId="0" applyNumberFormat="1" applyFont="1" applyFill="1" applyBorder="1" applyAlignment="1">
      <alignment horizontal="center"/>
    </xf>
    <xf numFmtId="164" fontId="46" fillId="11" borderId="0" xfId="0" applyNumberFormat="1" applyFont="1" applyFill="1" applyBorder="1" applyAlignment="1">
      <alignment horizontal="center"/>
    </xf>
    <xf numFmtId="164" fontId="46" fillId="11" borderId="17" xfId="0" applyNumberFormat="1" applyFont="1" applyFill="1" applyBorder="1" applyAlignment="1">
      <alignment horizontal="center"/>
    </xf>
    <xf numFmtId="164" fontId="46" fillId="11" borderId="8" xfId="0" applyNumberFormat="1" applyFont="1" applyFill="1" applyBorder="1" applyAlignment="1">
      <alignment horizontal="center"/>
    </xf>
    <xf numFmtId="164" fontId="46" fillId="11" borderId="29" xfId="0" applyNumberFormat="1" applyFont="1" applyFill="1" applyBorder="1" applyAlignment="1">
      <alignment horizontal="center"/>
    </xf>
    <xf numFmtId="164" fontId="46" fillId="11" borderId="32" xfId="0" applyNumberFormat="1" applyFont="1" applyFill="1" applyBorder="1" applyAlignment="1">
      <alignment horizontal="center"/>
    </xf>
    <xf numFmtId="164" fontId="46" fillId="11" borderId="30" xfId="0" applyNumberFormat="1" applyFont="1" applyFill="1" applyBorder="1" applyAlignment="1">
      <alignment horizontal="center"/>
    </xf>
    <xf numFmtId="164" fontId="46" fillId="11" borderId="33" xfId="0" applyNumberFormat="1" applyFont="1" applyFill="1" applyBorder="1" applyAlignment="1">
      <alignment horizontal="center"/>
    </xf>
    <xf numFmtId="1" fontId="56" fillId="11" borderId="28" xfId="0" applyNumberFormat="1" applyFont="1" applyFill="1" applyBorder="1"/>
    <xf numFmtId="0" fontId="10" fillId="0" borderId="0" xfId="0" applyFont="1" applyAlignment="1">
      <alignment horizontal="left" vertical="top" wrapText="1"/>
    </xf>
    <xf numFmtId="3" fontId="0" fillId="0" borderId="0" xfId="0" applyNumberFormat="1" applyFill="1" applyBorder="1" applyAlignment="1">
      <alignment horizontal="center"/>
    </xf>
    <xf numFmtId="3" fontId="44" fillId="0" borderId="0" xfId="0" applyNumberFormat="1" applyFont="1" applyFill="1" applyBorder="1" applyAlignment="1">
      <alignment horizontal="center"/>
    </xf>
    <xf numFmtId="3" fontId="36" fillId="9" borderId="0" xfId="0" applyNumberFormat="1" applyFont="1" applyFill="1" applyBorder="1" applyAlignment="1" applyProtection="1">
      <alignment horizontal="right" indent="2"/>
    </xf>
    <xf numFmtId="0" fontId="10" fillId="9" borderId="34" xfId="0" applyFont="1" applyFill="1" applyBorder="1" applyAlignment="1">
      <alignment horizontal="center" wrapText="1"/>
    </xf>
    <xf numFmtId="3" fontId="8" fillId="9" borderId="35" xfId="0" applyNumberFormat="1" applyFont="1" applyFill="1" applyBorder="1" applyAlignment="1" applyProtection="1">
      <alignment horizontal="right" indent="2"/>
    </xf>
    <xf numFmtId="3" fontId="8" fillId="9" borderId="36" xfId="0" applyNumberFormat="1" applyFont="1" applyFill="1" applyBorder="1" applyAlignment="1" applyProtection="1">
      <alignment horizontal="right" indent="2"/>
    </xf>
    <xf numFmtId="3" fontId="10" fillId="9" borderId="2" xfId="0" applyNumberFormat="1" applyFont="1" applyFill="1" applyBorder="1" applyAlignment="1">
      <alignment horizontal="left" vertical="center"/>
    </xf>
    <xf numFmtId="3" fontId="10" fillId="9" borderId="0" xfId="0" applyNumberFormat="1" applyFont="1" applyFill="1" applyBorder="1" applyAlignment="1" applyProtection="1"/>
    <xf numFmtId="164" fontId="10" fillId="9" borderId="0" xfId="0" applyNumberFormat="1" applyFont="1" applyFill="1" applyBorder="1" applyAlignment="1" applyProtection="1"/>
    <xf numFmtId="0" fontId="0" fillId="0" borderId="2" xfId="0" applyBorder="1"/>
    <xf numFmtId="3" fontId="10" fillId="0" borderId="0" xfId="0" applyNumberFormat="1" applyFont="1" applyAlignment="1">
      <alignment horizontal="left"/>
    </xf>
    <xf numFmtId="3" fontId="8" fillId="0" borderId="0" xfId="0" applyNumberFormat="1" applyFont="1"/>
    <xf numFmtId="0" fontId="8" fillId="0" borderId="0" xfId="0" applyFont="1"/>
    <xf numFmtId="164" fontId="8" fillId="0" borderId="0" xfId="0" applyNumberFormat="1" applyFont="1"/>
    <xf numFmtId="3" fontId="16" fillId="0" borderId="0" xfId="0" applyNumberFormat="1" applyFont="1"/>
    <xf numFmtId="0" fontId="10" fillId="0" borderId="1" xfId="0" applyFont="1" applyBorder="1"/>
    <xf numFmtId="0" fontId="8" fillId="0" borderId="1" xfId="0" applyFont="1" applyBorder="1"/>
    <xf numFmtId="14" fontId="10" fillId="0" borderId="1" xfId="0" applyNumberFormat="1" applyFont="1" applyBorder="1" applyAlignment="1">
      <alignment horizontal="center"/>
    </xf>
    <xf numFmtId="164" fontId="8" fillId="0" borderId="1" xfId="0" applyNumberFormat="1" applyFont="1" applyBorder="1"/>
    <xf numFmtId="3" fontId="10" fillId="9" borderId="0" xfId="0" applyNumberFormat="1" applyFont="1" applyFill="1" applyAlignment="1">
      <alignment horizontal="left" vertical="center"/>
    </xf>
    <xf numFmtId="1" fontId="10" fillId="9" borderId="38"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3" fontId="8" fillId="9" borderId="0" xfId="0" applyNumberFormat="1" applyFont="1" applyFill="1" applyAlignment="1">
      <alignment horizontal="center"/>
    </xf>
    <xf numFmtId="3" fontId="8" fillId="9" borderId="35" xfId="0" applyNumberFormat="1" applyFont="1" applyFill="1" applyBorder="1" applyAlignment="1">
      <alignment horizontal="center"/>
    </xf>
    <xf numFmtId="3" fontId="8" fillId="9" borderId="1" xfId="0" applyNumberFormat="1" applyFont="1" applyFill="1" applyBorder="1" applyAlignment="1">
      <alignment horizontal="center"/>
    </xf>
    <xf numFmtId="1" fontId="8" fillId="9" borderId="38" xfId="0" applyNumberFormat="1" applyFont="1" applyFill="1" applyBorder="1" applyAlignment="1">
      <alignment horizontal="center"/>
    </xf>
    <xf numFmtId="1" fontId="8" fillId="9" borderId="1" xfId="0" applyNumberFormat="1" applyFont="1" applyFill="1" applyBorder="1" applyAlignment="1">
      <alignment horizontal="center"/>
    </xf>
    <xf numFmtId="1" fontId="7" fillId="3" borderId="1" xfId="0" applyNumberFormat="1" applyFont="1" applyFill="1" applyBorder="1" applyAlignment="1">
      <alignment horizontal="left"/>
    </xf>
    <xf numFmtId="0" fontId="9" fillId="0" borderId="0" xfId="11" applyFont="1" applyFill="1" applyAlignment="1" applyProtection="1">
      <alignment horizontal="right"/>
    </xf>
    <xf numFmtId="0" fontId="9" fillId="0" borderId="0" xfId="0" applyFont="1" applyFill="1" applyAlignment="1" applyProtection="1">
      <alignment horizontal="right"/>
    </xf>
    <xf numFmtId="3" fontId="8" fillId="2" borderId="0" xfId="0" applyNumberFormat="1" applyFont="1" applyFill="1" applyBorder="1" applyAlignment="1">
      <alignment horizontal="left"/>
    </xf>
    <xf numFmtId="164" fontId="45" fillId="0" borderId="0" xfId="0" applyNumberFormat="1" applyFont="1" applyFill="1" applyBorder="1" applyAlignment="1" applyProtection="1">
      <alignment horizontal="left" vertical="top" wrapText="1"/>
    </xf>
    <xf numFmtId="0" fontId="10" fillId="0" borderId="0" xfId="0" applyFont="1" applyAlignment="1">
      <alignment horizontal="left" vertical="top" wrapText="1"/>
    </xf>
    <xf numFmtId="0" fontId="7" fillId="3" borderId="0" xfId="0" applyNumberFormat="1" applyFont="1" applyFill="1" applyBorder="1" applyAlignment="1">
      <alignment horizontal="center"/>
    </xf>
    <xf numFmtId="0" fontId="19" fillId="3" borderId="0" xfId="0" applyNumberFormat="1" applyFont="1" applyFill="1" applyBorder="1" applyAlignment="1">
      <alignment horizontal="center"/>
    </xf>
    <xf numFmtId="3" fontId="8" fillId="0" borderId="0" xfId="0" applyNumberFormat="1" applyFont="1" applyFill="1" applyBorder="1" applyAlignment="1">
      <alignment horizontal="left" wrapText="1"/>
    </xf>
    <xf numFmtId="3" fontId="0" fillId="0" borderId="0" xfId="0" applyNumberFormat="1" applyFill="1" applyBorder="1" applyAlignment="1">
      <alignment horizontal="center"/>
    </xf>
    <xf numFmtId="3" fontId="8" fillId="0" borderId="0" xfId="0" applyNumberFormat="1" applyFont="1" applyFill="1" applyBorder="1" applyAlignment="1">
      <alignment horizontal="justify" wrapText="1"/>
    </xf>
    <xf numFmtId="3" fontId="8" fillId="0" borderId="0" xfId="0" applyNumberFormat="1" applyFont="1" applyAlignment="1">
      <alignment horizontal="left" wrapText="1"/>
    </xf>
    <xf numFmtId="3" fontId="44" fillId="0" borderId="0" xfId="0" applyNumberFormat="1" applyFont="1" applyFill="1" applyBorder="1" applyAlignment="1">
      <alignment horizontal="center"/>
    </xf>
    <xf numFmtId="3" fontId="10" fillId="9" borderId="3" xfId="0" applyNumberFormat="1" applyFont="1" applyFill="1" applyBorder="1" applyAlignment="1">
      <alignment horizontal="center" vertical="center"/>
    </xf>
    <xf numFmtId="164" fontId="10" fillId="9" borderId="3" xfId="0" applyNumberFormat="1" applyFont="1" applyFill="1" applyBorder="1" applyAlignment="1">
      <alignment horizontal="center" vertical="center"/>
    </xf>
    <xf numFmtId="0" fontId="10" fillId="0" borderId="0" xfId="0" applyFont="1" applyFill="1" applyAlignment="1">
      <alignment horizontal="justify" vertical="top" wrapText="1"/>
    </xf>
    <xf numFmtId="3" fontId="10" fillId="0" borderId="0" xfId="0" applyNumberFormat="1" applyFont="1" applyFill="1" applyBorder="1" applyAlignment="1">
      <alignment horizontal="left" vertical="top" wrapText="1"/>
    </xf>
    <xf numFmtId="0" fontId="10" fillId="0" borderId="0" xfId="0" applyFont="1" applyAlignment="1">
      <alignment horizontal="justify" vertical="top" wrapText="1"/>
    </xf>
    <xf numFmtId="174" fontId="45" fillId="0" borderId="0" xfId="12" applyFont="1" applyFill="1" applyBorder="1" applyAlignment="1" applyProtection="1">
      <alignment horizontal="left" vertical="top" wrapText="1"/>
    </xf>
    <xf numFmtId="174" fontId="45" fillId="0" borderId="0" xfId="12" applyFont="1" applyFill="1" applyBorder="1" applyAlignment="1" applyProtection="1">
      <alignment horizontal="left" vertical="center" wrapText="1"/>
    </xf>
    <xf numFmtId="174" fontId="47" fillId="0" borderId="0" xfId="12" applyFont="1" applyFill="1" applyBorder="1" applyAlignment="1" applyProtection="1">
      <alignment horizontal="center"/>
    </xf>
    <xf numFmtId="174" fontId="10" fillId="0" borderId="0" xfId="12" applyFont="1" applyFill="1" applyBorder="1" applyAlignment="1" applyProtection="1">
      <alignment horizontal="left" vertical="top" wrapText="1"/>
    </xf>
    <xf numFmtId="0" fontId="7" fillId="3" borderId="3" xfId="15" applyFont="1" applyFill="1" applyBorder="1" applyAlignment="1" applyProtection="1">
      <alignment horizontal="center" vertical="center"/>
    </xf>
    <xf numFmtId="0" fontId="10" fillId="0" borderId="0" xfId="7" applyFont="1" applyFill="1" applyBorder="1" applyAlignment="1" applyProtection="1">
      <alignment horizontal="left" vertical="top" wrapText="1"/>
    </xf>
    <xf numFmtId="0" fontId="57" fillId="0" borderId="0" xfId="7" applyFont="1" applyAlignment="1">
      <alignment horizontal="justify" vertical="center" wrapText="1"/>
    </xf>
    <xf numFmtId="0" fontId="45" fillId="0" borderId="0" xfId="0" applyFont="1" applyAlignment="1">
      <alignment horizontal="center"/>
    </xf>
    <xf numFmtId="1" fontId="56" fillId="11" borderId="9" xfId="0" applyNumberFormat="1" applyFont="1" applyFill="1" applyBorder="1" applyAlignment="1">
      <alignment horizontal="center" vertical="center" wrapText="1"/>
    </xf>
    <xf numFmtId="1" fontId="56" fillId="11" borderId="12" xfId="0" applyNumberFormat="1" applyFont="1" applyFill="1" applyBorder="1" applyAlignment="1">
      <alignment horizontal="center" vertical="center" wrapText="1"/>
    </xf>
    <xf numFmtId="1" fontId="56" fillId="11" borderId="13" xfId="0" applyNumberFormat="1" applyFont="1" applyFill="1" applyBorder="1" applyAlignment="1">
      <alignment horizontal="center" vertical="center" wrapText="1"/>
    </xf>
    <xf numFmtId="0" fontId="10" fillId="0" borderId="0" xfId="0" applyFont="1" applyFill="1" applyAlignment="1">
      <alignment horizontal="left"/>
    </xf>
    <xf numFmtId="0" fontId="10" fillId="9" borderId="3" xfId="0" applyFont="1" applyFill="1" applyBorder="1" applyAlignment="1">
      <alignment horizontal="center"/>
    </xf>
    <xf numFmtId="0" fontId="10" fillId="9" borderId="15" xfId="0" applyFont="1" applyFill="1" applyBorder="1" applyAlignment="1">
      <alignment horizontal="center"/>
    </xf>
    <xf numFmtId="3" fontId="10" fillId="9" borderId="2" xfId="0" applyNumberFormat="1" applyFont="1" applyFill="1" applyBorder="1" applyAlignment="1">
      <alignment horizontal="center" vertical="center"/>
    </xf>
    <xf numFmtId="3" fontId="10" fillId="9" borderId="37" xfId="0" applyNumberFormat="1" applyFont="1" applyFill="1" applyBorder="1" applyAlignment="1">
      <alignment horizontal="center" vertical="center"/>
    </xf>
    <xf numFmtId="0" fontId="10" fillId="9" borderId="5" xfId="0" applyNumberFormat="1" applyFont="1" applyFill="1" applyBorder="1" applyAlignment="1">
      <alignment horizontal="center"/>
    </xf>
    <xf numFmtId="0" fontId="10" fillId="9" borderId="0" xfId="0" applyNumberFormat="1" applyFont="1" applyFill="1" applyBorder="1" applyAlignment="1">
      <alignment horizontal="center" vertical="center" wrapText="1"/>
    </xf>
    <xf numFmtId="0" fontId="10" fillId="9" borderId="1" xfId="0" applyNumberFormat="1" applyFont="1" applyFill="1" applyBorder="1" applyAlignment="1">
      <alignment horizontal="center" vertical="center" wrapText="1"/>
    </xf>
    <xf numFmtId="0" fontId="10" fillId="9" borderId="2" xfId="0" applyNumberFormat="1" applyFont="1" applyFill="1" applyBorder="1" applyAlignment="1">
      <alignment horizontal="center"/>
    </xf>
  </cellXfs>
  <cellStyles count="61">
    <cellStyle name="20% - Énfasis1" xfId="36" builtinId="30" customBuiltin="1"/>
    <cellStyle name="20% - Énfasis2" xfId="40" builtinId="34" customBuiltin="1"/>
    <cellStyle name="20% - Énfasis3" xfId="44" builtinId="38" customBuiltin="1"/>
    <cellStyle name="20% - Énfasis4" xfId="48" builtinId="42" customBuiltin="1"/>
    <cellStyle name="20% - Énfasis5" xfId="52" builtinId="46" customBuiltin="1"/>
    <cellStyle name="20% - Énfasis6" xfId="56" builtinId="50" customBuiltin="1"/>
    <cellStyle name="40% - Énfasis1" xfId="37" builtinId="31" customBuiltin="1"/>
    <cellStyle name="40% - Énfasis2" xfId="41" builtinId="35" customBuiltin="1"/>
    <cellStyle name="40% - Énfasis3" xfId="45" builtinId="39" customBuiltin="1"/>
    <cellStyle name="40% - Énfasis4" xfId="49" builtinId="43" customBuiltin="1"/>
    <cellStyle name="40% - Énfasis5" xfId="53" builtinId="47" customBuiltin="1"/>
    <cellStyle name="40% - Énfasis6" xfId="57" builtinId="51" customBuiltin="1"/>
    <cellStyle name="60% - Énfasis1" xfId="38" builtinId="32" customBuiltin="1"/>
    <cellStyle name="60% - Énfasis2" xfId="42" builtinId="36" customBuiltin="1"/>
    <cellStyle name="60% - Énfasis3" xfId="46" builtinId="40" customBuiltin="1"/>
    <cellStyle name="60% - Énfasis4" xfId="50" builtinId="44" customBuiltin="1"/>
    <cellStyle name="60% - Énfasis5" xfId="54" builtinId="48" customBuiltin="1"/>
    <cellStyle name="60% - Énfasis6" xfId="58" builtinId="52" customBuiltin="1"/>
    <cellStyle name="Bueno" xfId="24" builtinId="26" customBuiltin="1"/>
    <cellStyle name="Cálculo" xfId="29" builtinId="22" customBuiltin="1"/>
    <cellStyle name="Celda de comprobación" xfId="31" builtinId="23" customBuiltin="1"/>
    <cellStyle name="Celda vinculada" xfId="30" builtinId="24" customBuiltin="1"/>
    <cellStyle name="Encabezado 1" xfId="20" builtinId="16" customBuiltin="1"/>
    <cellStyle name="Encabezado 4" xfId="23" builtinId="19" customBuiltin="1"/>
    <cellStyle name="Énfasis1" xfId="35" builtinId="29" customBuiltin="1"/>
    <cellStyle name="Énfasis2" xfId="39" builtinId="33" customBuiltin="1"/>
    <cellStyle name="Énfasis3" xfId="43" builtinId="37" customBuiltin="1"/>
    <cellStyle name="Énfasis4" xfId="47" builtinId="41" customBuiltin="1"/>
    <cellStyle name="Énfasis5" xfId="51" builtinId="45" customBuiltin="1"/>
    <cellStyle name="Énfasis6" xfId="55" builtinId="49" customBuiltin="1"/>
    <cellStyle name="Entrada" xfId="27" builtinId="20" customBuiltin="1"/>
    <cellStyle name="Euro" xfId="1" xr:uid="{00000000-0005-0000-0000-000000000000}"/>
    <cellStyle name="FUTURA9" xfId="2" xr:uid="{00000000-0005-0000-0000-000001000000}"/>
    <cellStyle name="Hipervínculo" xfId="3" builtinId="8"/>
    <cellStyle name="Incorrecto" xfId="25" builtinId="27" customBuiltin="1"/>
    <cellStyle name="MSTRStyle.All.c14_299390cd-d429-49fc-85b2-53213256ee02" xfId="4" xr:uid="{00000000-0005-0000-0000-000003000000}"/>
    <cellStyle name="MSTRStyle.All.c15_12ed7323-17b6-43d3-9962-951e326e36b9" xfId="16" xr:uid="{00000000-0005-0000-0000-000004000000}"/>
    <cellStyle name="MSTRStyle.All.c2_5696d1a6-f616-4779-aa80-d9c617845275" xfId="5" xr:uid="{00000000-0005-0000-0000-000005000000}"/>
    <cellStyle name="MSTRStyle.All.c7_c547a131-0756-4df1-aa6d-40412e7ec293" xfId="6" xr:uid="{00000000-0005-0000-0000-000006000000}"/>
    <cellStyle name="Neutral" xfId="26" builtinId="28" customBuiltin="1"/>
    <cellStyle name="Normal" xfId="0" builtinId="0"/>
    <cellStyle name="Normal 2" xfId="59" xr:uid="{4CC684E9-0463-48DD-B6A6-FBDC527D5157}"/>
    <cellStyle name="Normal 2 2 2" xfId="7" xr:uid="{00000000-0005-0000-0000-000008000000}"/>
    <cellStyle name="Normal 4" xfId="8" xr:uid="{00000000-0005-0000-0000-000009000000}"/>
    <cellStyle name="Normal 4 2" xfId="14" xr:uid="{00000000-0005-0000-0000-00000A000000}"/>
    <cellStyle name="Normal 5" xfId="9" xr:uid="{00000000-0005-0000-0000-00000B000000}"/>
    <cellStyle name="Normal 6" xfId="10" xr:uid="{00000000-0005-0000-0000-00000C000000}"/>
    <cellStyle name="Normal_5 Regimen Especial" xfId="15" xr:uid="{00000000-0005-0000-0000-00000D000000}"/>
    <cellStyle name="Normal_A1 Comparacion Internacional" xfId="11" xr:uid="{00000000-0005-0000-0000-00000E000000}"/>
    <cellStyle name="Normal_A1 Comparacion Internacional 2" xfId="18" xr:uid="{00000000-0005-0000-0000-00000F000000}"/>
    <cellStyle name="Normal_Sector Electrico en 2007" xfId="12" xr:uid="{00000000-0005-0000-0000-000010000000}"/>
    <cellStyle name="Notas 2" xfId="60" xr:uid="{5431A35B-D6E8-4888-A7A7-828F8B9240FA}"/>
    <cellStyle name="Porcentaje" xfId="17" builtinId="5"/>
    <cellStyle name="Porcentual 2" xfId="13" xr:uid="{00000000-0005-0000-0000-000012000000}"/>
    <cellStyle name="Salida" xfId="28" builtinId="21" customBuiltin="1"/>
    <cellStyle name="Texto de advertencia" xfId="32" builtinId="11" customBuiltin="1"/>
    <cellStyle name="Texto explicativo" xfId="33" builtinId="53" customBuiltin="1"/>
    <cellStyle name="Título" xfId="19" builtinId="15" customBuiltin="1"/>
    <cellStyle name="Título 2" xfId="21" builtinId="17" customBuiltin="1"/>
    <cellStyle name="Título 3" xfId="22" builtinId="18" customBuiltin="1"/>
    <cellStyle name="Total" xfId="34"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FF6600"/>
      <color rgb="FF009900"/>
      <color rgb="FF000000"/>
      <color rgb="FFA6A6A6"/>
      <color rgb="FF92D050"/>
      <color rgb="FFFF9900"/>
      <color rgb="FF004563"/>
      <color rgb="FFF5F5F5"/>
      <color rgb="FFFFFFFF"/>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Gill Sans"/>
                <a:ea typeface="Gill Sans"/>
                <a:cs typeface="Gill Sans"/>
              </a:defRPr>
            </a:pPr>
            <a:r>
              <a:rPr lang="es-ES"/>
              <a:t>Mercado de producción: Precios y energías finales </a:t>
            </a:r>
          </a:p>
        </c:rich>
      </c:tx>
      <c:overlay val="0"/>
      <c:spPr>
        <a:noFill/>
        <a:ln w="25400">
          <a:noFill/>
        </a:ln>
      </c:spPr>
    </c:title>
    <c:autoTitleDeleted val="0"/>
    <c:plotArea>
      <c:layout/>
      <c:barChart>
        <c:barDir val="col"/>
        <c:grouping val="stacked"/>
        <c:varyColors val="0"/>
        <c:ser>
          <c:idx val="0"/>
          <c:order val="0"/>
          <c:spPr>
            <a:solidFill>
              <a:srgbClr val="A6CAF0"/>
            </a:solidFill>
            <a:ln w="25400">
              <a:noFill/>
            </a:ln>
          </c:spPr>
          <c:invertIfNegative val="0"/>
          <c:val>
            <c:numLit>
              <c:formatCode>General</c:formatCode>
              <c:ptCount val="1"/>
              <c:pt idx="0">
                <c:v>0</c:v>
              </c:pt>
            </c:numLit>
          </c:val>
          <c:extLst>
            <c:ext xmlns:c16="http://schemas.microsoft.com/office/drawing/2014/chart" uri="{C3380CC4-5D6E-409C-BE32-E72D297353CC}">
              <c16:uniqueId val="{00000000-5B8D-458E-857E-3FF209A4FC65}"/>
            </c:ext>
          </c:extLst>
        </c:ser>
        <c:ser>
          <c:idx val="1"/>
          <c:order val="1"/>
          <c:spPr>
            <a:solidFill>
              <a:srgbClr val="FF8080"/>
            </a:solidFill>
            <a:ln w="25400">
              <a:noFill/>
            </a:ln>
          </c:spPr>
          <c:invertIfNegative val="0"/>
          <c:val>
            <c:numLit>
              <c:formatCode>General</c:formatCode>
              <c:ptCount val="1"/>
              <c:pt idx="0">
                <c:v>0</c:v>
              </c:pt>
            </c:numLit>
          </c:val>
          <c:extLst>
            <c:ext xmlns:c16="http://schemas.microsoft.com/office/drawing/2014/chart" uri="{C3380CC4-5D6E-409C-BE32-E72D297353CC}">
              <c16:uniqueId val="{00000001-5B8D-458E-857E-3FF209A4FC65}"/>
            </c:ext>
          </c:extLst>
        </c:ser>
        <c:ser>
          <c:idx val="2"/>
          <c:order val="2"/>
          <c:spPr>
            <a:solidFill>
              <a:srgbClr val="FFFF80"/>
            </a:solidFill>
            <a:ln w="25400">
              <a:noFill/>
            </a:ln>
          </c:spPr>
          <c:invertIfNegative val="0"/>
          <c:val>
            <c:numLit>
              <c:formatCode>General</c:formatCode>
              <c:ptCount val="1"/>
              <c:pt idx="0">
                <c:v>0</c:v>
              </c:pt>
            </c:numLit>
          </c:val>
          <c:extLst>
            <c:ext xmlns:c16="http://schemas.microsoft.com/office/drawing/2014/chart" uri="{C3380CC4-5D6E-409C-BE32-E72D297353CC}">
              <c16:uniqueId val="{00000002-5B8D-458E-857E-3FF209A4FC65}"/>
            </c:ext>
          </c:extLst>
        </c:ser>
        <c:dLbls>
          <c:showLegendKey val="0"/>
          <c:showVal val="0"/>
          <c:showCatName val="0"/>
          <c:showSerName val="0"/>
          <c:showPercent val="0"/>
          <c:showBubbleSize val="0"/>
        </c:dLbls>
        <c:gapWidth val="30"/>
        <c:overlap val="100"/>
        <c:axId val="461538184"/>
        <c:axId val="461538576"/>
      </c:barChart>
      <c:lineChart>
        <c:grouping val="standard"/>
        <c:varyColors val="0"/>
        <c:ser>
          <c:idx val="3"/>
          <c:order val="3"/>
          <c:spPr>
            <a:ln w="25400">
              <a:solidFill>
                <a:srgbClr val="DB0705"/>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3-5B8D-458E-857E-3FF209A4FC65}"/>
            </c:ext>
          </c:extLst>
        </c:ser>
        <c:dLbls>
          <c:showLegendKey val="0"/>
          <c:showVal val="0"/>
          <c:showCatName val="0"/>
          <c:showSerName val="0"/>
          <c:showPercent val="0"/>
          <c:showBubbleSize val="0"/>
        </c:dLbls>
        <c:marker val="1"/>
        <c:smooth val="0"/>
        <c:axId val="461538968"/>
        <c:axId val="461539360"/>
      </c:lineChart>
      <c:catAx>
        <c:axId val="461538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Gill Sans"/>
                <a:ea typeface="Gill Sans"/>
                <a:cs typeface="Gill Sans"/>
              </a:defRPr>
            </a:pPr>
            <a:endParaRPr lang="es-ES"/>
          </a:p>
        </c:txPr>
        <c:crossAx val="461538576"/>
        <c:crosses val="autoZero"/>
        <c:auto val="1"/>
        <c:lblAlgn val="ctr"/>
        <c:lblOffset val="100"/>
        <c:tickLblSkip val="1"/>
        <c:tickMarkSkip val="1"/>
        <c:noMultiLvlLbl val="0"/>
      </c:catAx>
      <c:valAx>
        <c:axId val="461538576"/>
        <c:scaling>
          <c:orientation val="minMax"/>
          <c:max val="8"/>
        </c:scaling>
        <c:delete val="0"/>
        <c:axPos val="l"/>
        <c:majorGridlines>
          <c:spPr>
            <a:ln w="3175">
              <a:solidFill>
                <a:srgbClr val="969696"/>
              </a:solidFill>
              <a:prstDash val="lgDashDot"/>
            </a:ln>
          </c:spPr>
        </c:majorGridlines>
        <c:title>
          <c:tx>
            <c:rich>
              <a:bodyPr/>
              <a:lstStyle/>
              <a:p>
                <a:pPr>
                  <a:defRPr sz="175" b="0" i="0" u="none" strike="noStrike" baseline="0">
                    <a:solidFill>
                      <a:srgbClr val="000000"/>
                    </a:solidFill>
                    <a:latin typeface="Gill Sans"/>
                    <a:ea typeface="Gill Sans"/>
                    <a:cs typeface="Gill Sans"/>
                  </a:defRPr>
                </a:pPr>
                <a:r>
                  <a:rPr lang="es-ES"/>
                  <a:t>PTA/kWh</a:t>
                </a:r>
              </a:p>
            </c:rich>
          </c:tx>
          <c:overlay val="0"/>
          <c:spPr>
            <a:noFill/>
            <a:ln w="25400">
              <a:noFill/>
            </a:ln>
          </c:spPr>
        </c:title>
        <c:numFmt formatCode="0" sourceLinked="0"/>
        <c:majorTickMark val="none"/>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Gill Sans"/>
                <a:ea typeface="Gill Sans"/>
                <a:cs typeface="Gill Sans"/>
              </a:defRPr>
            </a:pPr>
            <a:endParaRPr lang="es-ES"/>
          </a:p>
        </c:txPr>
        <c:crossAx val="461538184"/>
        <c:crosses val="autoZero"/>
        <c:crossBetween val="between"/>
      </c:valAx>
      <c:catAx>
        <c:axId val="461538968"/>
        <c:scaling>
          <c:orientation val="minMax"/>
        </c:scaling>
        <c:delete val="1"/>
        <c:axPos val="b"/>
        <c:majorTickMark val="out"/>
        <c:minorTickMark val="none"/>
        <c:tickLblPos val="nextTo"/>
        <c:crossAx val="461539360"/>
        <c:crosses val="autoZero"/>
        <c:auto val="1"/>
        <c:lblAlgn val="ctr"/>
        <c:lblOffset val="100"/>
        <c:noMultiLvlLbl val="0"/>
      </c:catAx>
      <c:valAx>
        <c:axId val="461539360"/>
        <c:scaling>
          <c:orientation val="minMax"/>
          <c:max val="16000"/>
          <c:min val="0"/>
        </c:scaling>
        <c:delete val="0"/>
        <c:axPos val="r"/>
        <c:title>
          <c:tx>
            <c:rich>
              <a:bodyPr/>
              <a:lstStyle/>
              <a:p>
                <a:pPr>
                  <a:defRPr sz="175" b="0" i="0" u="none" strike="noStrike" baseline="0">
                    <a:solidFill>
                      <a:srgbClr val="000000"/>
                    </a:solidFill>
                    <a:latin typeface="Gill Sans"/>
                    <a:ea typeface="Gill Sans"/>
                    <a:cs typeface="Gill Sans"/>
                  </a:defRPr>
                </a:pPr>
                <a:r>
                  <a:rPr lang="es-ES"/>
                  <a:t>GWh</a:t>
                </a:r>
              </a:p>
            </c:rich>
          </c:tx>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Gill Sans"/>
                <a:ea typeface="Gill Sans"/>
                <a:cs typeface="Gill Sans"/>
              </a:defRPr>
            </a:pPr>
            <a:endParaRPr lang="es-ES"/>
          </a:p>
        </c:txPr>
        <c:crossAx val="461538968"/>
        <c:crosses val="max"/>
        <c:crossBetween val="between"/>
      </c:valAx>
      <c:spPr>
        <a:noFill/>
        <a:ln w="25400">
          <a:noFill/>
        </a:ln>
      </c:spPr>
    </c:plotArea>
    <c:legend>
      <c:legendPos val="b"/>
      <c:overlay val="0"/>
      <c:spPr>
        <a:noFill/>
        <a:ln w="25400">
          <a:noFill/>
        </a:ln>
      </c:spPr>
      <c:txPr>
        <a:bodyPr/>
        <a:lstStyle/>
        <a:p>
          <a:pPr>
            <a:defRPr sz="735" b="0" i="0" u="none" strike="noStrike" baseline="0">
              <a:solidFill>
                <a:srgbClr val="000000"/>
              </a:solidFill>
              <a:latin typeface="Gill Sans"/>
              <a:ea typeface="Gill Sans"/>
              <a:cs typeface="Gill Sans"/>
            </a:defRPr>
          </a:pPr>
          <a:endParaRPr lang="es-ES"/>
        </a:p>
      </c:txPr>
    </c:legend>
    <c:plotVisOnly val="1"/>
    <c:dispBlanksAs val="gap"/>
    <c:showDLblsOverMax val="0"/>
  </c:chart>
  <c:spPr>
    <a:noFill/>
    <a:ln w="9525">
      <a:noFill/>
    </a:ln>
  </c:spPr>
  <c:txPr>
    <a:bodyPr/>
    <a:lstStyle/>
    <a:p>
      <a:pPr>
        <a:defRPr sz="175" b="0" i="0" u="none" strike="noStrike" baseline="0">
          <a:solidFill>
            <a:srgbClr val="000000"/>
          </a:solidFill>
          <a:latin typeface="Gill Sans"/>
          <a:ea typeface="Gill Sans"/>
          <a:cs typeface="Gill Sans"/>
        </a:defRPr>
      </a:pPr>
      <a:endParaRPr lang="es-ES"/>
    </a:p>
  </c:txPr>
  <c:printSettings>
    <c:headerFooter alignWithMargins="0"/>
    <c:pageMargins b="1" l="0.75000000000000033" r="0.75000000000000033"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870712138900609E-2"/>
          <c:y val="7.3787240410738128E-2"/>
          <c:w val="0.86145927342678363"/>
          <c:h val="0.74334852880232061"/>
        </c:manualLayout>
      </c:layout>
      <c:barChart>
        <c:barDir val="col"/>
        <c:grouping val="stacked"/>
        <c:varyColors val="0"/>
        <c:ser>
          <c:idx val="2"/>
          <c:order val="0"/>
          <c:tx>
            <c:strRef>
              <c:f>'Data 3'!$C$21</c:f>
              <c:strCache>
                <c:ptCount val="1"/>
                <c:pt idx="0">
                  <c:v>Comercializadores</c:v>
                </c:pt>
              </c:strCache>
            </c:strRef>
          </c:tx>
          <c:spPr>
            <a:solidFill>
              <a:srgbClr val="C3D69B"/>
            </a:solidFill>
            <a:ln w="25400">
              <a:noFill/>
            </a:ln>
          </c:spPr>
          <c:invertIfNegative val="0"/>
          <c:cat>
            <c:strRef>
              <c:f>'Data 3'!$A$22:$A$33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3'!$C$22:$C$33</c:f>
              <c:numCache>
                <c:formatCode>#,##0</c:formatCode>
                <c:ptCount val="12"/>
                <c:pt idx="0">
                  <c:v>354.969202</c:v>
                </c:pt>
                <c:pt idx="1">
                  <c:v>178.18982399999999</c:v>
                </c:pt>
                <c:pt idx="2">
                  <c:v>101.060284</c:v>
                </c:pt>
                <c:pt idx="3">
                  <c:v>67.014789000000007</c:v>
                </c:pt>
                <c:pt idx="4">
                  <c:v>35.030034000000001</c:v>
                </c:pt>
                <c:pt idx="5">
                  <c:v>109.788168</c:v>
                </c:pt>
                <c:pt idx="6">
                  <c:v>143.86009099999998</c:v>
                </c:pt>
                <c:pt idx="7">
                  <c:v>201.592692</c:v>
                </c:pt>
                <c:pt idx="8">
                  <c:v>72.459134000000006</c:v>
                </c:pt>
                <c:pt idx="9">
                  <c:v>65.005577000000002</c:v>
                </c:pt>
                <c:pt idx="10">
                  <c:v>315.774767</c:v>
                </c:pt>
                <c:pt idx="11">
                  <c:v>259.46850799999999</c:v>
                </c:pt>
              </c:numCache>
            </c:numRef>
          </c:val>
          <c:extLst>
            <c:ext xmlns:c16="http://schemas.microsoft.com/office/drawing/2014/chart" uri="{C3380CC4-5D6E-409C-BE32-E72D297353CC}">
              <c16:uniqueId val="{00000000-E91D-4C24-946C-36AB4565FE5C}"/>
            </c:ext>
          </c:extLst>
        </c:ser>
        <c:ser>
          <c:idx val="0"/>
          <c:order val="1"/>
          <c:tx>
            <c:strRef>
              <c:f>'Data 3'!$D$21</c:f>
              <c:strCache>
                <c:ptCount val="1"/>
                <c:pt idx="0">
                  <c:v>Generación convencional y zonas de regulación</c:v>
                </c:pt>
              </c:strCache>
            </c:strRef>
          </c:tx>
          <c:spPr>
            <a:solidFill>
              <a:srgbClr val="F79646"/>
            </a:solidFill>
          </c:spPr>
          <c:invertIfNegative val="0"/>
          <c:cat>
            <c:strRef>
              <c:f>'Data 3'!$A$22:$A$33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3'!$D$22:$D$33</c:f>
              <c:numCache>
                <c:formatCode>#,##0</c:formatCode>
                <c:ptCount val="12"/>
                <c:pt idx="0">
                  <c:v>97.404774000000003</c:v>
                </c:pt>
                <c:pt idx="1">
                  <c:v>69.204761000000005</c:v>
                </c:pt>
                <c:pt idx="2">
                  <c:v>63.445162000000003</c:v>
                </c:pt>
                <c:pt idx="3">
                  <c:v>86.713976000000002</c:v>
                </c:pt>
                <c:pt idx="4">
                  <c:v>90.044740000000004</c:v>
                </c:pt>
                <c:pt idx="5">
                  <c:v>80.099260999999998</c:v>
                </c:pt>
                <c:pt idx="6">
                  <c:v>88.428148999999991</c:v>
                </c:pt>
                <c:pt idx="7">
                  <c:v>78.973641000000001</c:v>
                </c:pt>
                <c:pt idx="8">
                  <c:v>173.782849</c:v>
                </c:pt>
                <c:pt idx="9">
                  <c:v>67.252407000000005</c:v>
                </c:pt>
                <c:pt idx="10">
                  <c:v>88.509053999999992</c:v>
                </c:pt>
                <c:pt idx="11">
                  <c:v>135.30205699999999</c:v>
                </c:pt>
              </c:numCache>
            </c:numRef>
          </c:val>
          <c:extLst>
            <c:ext xmlns:c16="http://schemas.microsoft.com/office/drawing/2014/chart" uri="{C3380CC4-5D6E-409C-BE32-E72D297353CC}">
              <c16:uniqueId val="{00000001-E91D-4C24-946C-36AB4565FE5C}"/>
            </c:ext>
          </c:extLst>
        </c:ser>
        <c:ser>
          <c:idx val="1"/>
          <c:order val="2"/>
          <c:tx>
            <c:strRef>
              <c:f>'Data 3'!$E$21</c:f>
              <c:strCache>
                <c:ptCount val="1"/>
                <c:pt idx="0">
                  <c:v>Generación eólica</c:v>
                </c:pt>
              </c:strCache>
            </c:strRef>
          </c:tx>
          <c:spPr>
            <a:solidFill>
              <a:srgbClr val="92D050"/>
            </a:solidFill>
            <a:ln w="25400">
              <a:noFill/>
            </a:ln>
          </c:spPr>
          <c:invertIfNegative val="0"/>
          <c:cat>
            <c:strRef>
              <c:f>'Data 3'!$A$22:$A$33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3'!$E$22:$E$33</c:f>
              <c:numCache>
                <c:formatCode>#,##0</c:formatCode>
                <c:ptCount val="12"/>
                <c:pt idx="0">
                  <c:v>103.71466099999999</c:v>
                </c:pt>
                <c:pt idx="1">
                  <c:v>103.383267</c:v>
                </c:pt>
                <c:pt idx="2">
                  <c:v>109.26171400000001</c:v>
                </c:pt>
                <c:pt idx="3">
                  <c:v>170.91995300000002</c:v>
                </c:pt>
                <c:pt idx="4">
                  <c:v>150.13180700000001</c:v>
                </c:pt>
                <c:pt idx="5">
                  <c:v>121.14838499999999</c:v>
                </c:pt>
                <c:pt idx="6">
                  <c:v>91.018504000000007</c:v>
                </c:pt>
                <c:pt idx="7">
                  <c:v>119.86881</c:v>
                </c:pt>
                <c:pt idx="8">
                  <c:v>117.41861</c:v>
                </c:pt>
                <c:pt idx="9">
                  <c:v>145.479859</c:v>
                </c:pt>
                <c:pt idx="10">
                  <c:v>119.169332</c:v>
                </c:pt>
                <c:pt idx="11">
                  <c:v>100.283996</c:v>
                </c:pt>
              </c:numCache>
            </c:numRef>
          </c:val>
          <c:extLst>
            <c:ext xmlns:c16="http://schemas.microsoft.com/office/drawing/2014/chart" uri="{C3380CC4-5D6E-409C-BE32-E72D297353CC}">
              <c16:uniqueId val="{00000002-E91D-4C24-946C-36AB4565FE5C}"/>
            </c:ext>
          </c:extLst>
        </c:ser>
        <c:ser>
          <c:idx val="3"/>
          <c:order val="3"/>
          <c:tx>
            <c:strRef>
              <c:f>'Data 3'!$F$21</c:f>
              <c:strCache>
                <c:ptCount val="1"/>
                <c:pt idx="0">
                  <c:v>Otras renovables, cogeneración y residuos</c:v>
                </c:pt>
              </c:strCache>
            </c:strRef>
          </c:tx>
          <c:spPr>
            <a:solidFill>
              <a:srgbClr val="C00000"/>
            </a:solidFill>
          </c:spPr>
          <c:invertIfNegative val="0"/>
          <c:cat>
            <c:strRef>
              <c:f>'Data 3'!$A$22:$A$33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3'!$F$22:$F$33</c:f>
              <c:numCache>
                <c:formatCode>#,##0</c:formatCode>
                <c:ptCount val="12"/>
                <c:pt idx="0">
                  <c:v>71.406858</c:v>
                </c:pt>
                <c:pt idx="1">
                  <c:v>100.630493</c:v>
                </c:pt>
                <c:pt idx="2">
                  <c:v>125.710014</c:v>
                </c:pt>
                <c:pt idx="3">
                  <c:v>95.280082000000007</c:v>
                </c:pt>
                <c:pt idx="4">
                  <c:v>132.619294</c:v>
                </c:pt>
                <c:pt idx="5">
                  <c:v>104.78070700000001</c:v>
                </c:pt>
                <c:pt idx="6">
                  <c:v>127.88826299999999</c:v>
                </c:pt>
                <c:pt idx="7">
                  <c:v>144.14532500000001</c:v>
                </c:pt>
                <c:pt idx="8">
                  <c:v>482.41213700000003</c:v>
                </c:pt>
                <c:pt idx="9">
                  <c:v>126.33454400000001</c:v>
                </c:pt>
                <c:pt idx="10">
                  <c:v>91.000961000000004</c:v>
                </c:pt>
                <c:pt idx="11">
                  <c:v>96.620276999999987</c:v>
                </c:pt>
              </c:numCache>
            </c:numRef>
          </c:val>
          <c:extLst>
            <c:ext xmlns:c16="http://schemas.microsoft.com/office/drawing/2014/chart" uri="{C3380CC4-5D6E-409C-BE32-E72D297353CC}">
              <c16:uniqueId val="{00000003-E91D-4C24-946C-36AB4565FE5C}"/>
            </c:ext>
          </c:extLst>
        </c:ser>
        <c:ser>
          <c:idx val="5"/>
          <c:order val="4"/>
          <c:tx>
            <c:strRef>
              <c:f>'Data 3'!$G$21</c:f>
              <c:strCache>
                <c:ptCount val="1"/>
                <c:pt idx="0">
                  <c:v>Importaciones</c:v>
                </c:pt>
              </c:strCache>
            </c:strRef>
          </c:tx>
          <c:spPr>
            <a:solidFill>
              <a:srgbClr val="CC00CC"/>
            </a:solidFill>
          </c:spPr>
          <c:invertIfNegative val="0"/>
          <c:cat>
            <c:strRef>
              <c:f>'Data 3'!$A$22:$A$33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3'!$G$22:$G$33</c:f>
              <c:numCache>
                <c:formatCode>#,##0.0</c:formatCode>
                <c:ptCount val="12"/>
                <c:pt idx="0">
                  <c:v>2.8E-3</c:v>
                </c:pt>
                <c:pt idx="1">
                  <c:v>0</c:v>
                </c:pt>
                <c:pt idx="2">
                  <c:v>8.0000000000000002E-3</c:v>
                </c:pt>
                <c:pt idx="3">
                  <c:v>0</c:v>
                </c:pt>
                <c:pt idx="4">
                  <c:v>0</c:v>
                </c:pt>
                <c:pt idx="5">
                  <c:v>1.6000000000000001E-3</c:v>
                </c:pt>
                <c:pt idx="6">
                  <c:v>1.1999999999999999E-3</c:v>
                </c:pt>
                <c:pt idx="7">
                  <c:v>0</c:v>
                </c:pt>
                <c:pt idx="8">
                  <c:v>0</c:v>
                </c:pt>
                <c:pt idx="9">
                  <c:v>3.2000000000000002E-3</c:v>
                </c:pt>
                <c:pt idx="10">
                  <c:v>0</c:v>
                </c:pt>
                <c:pt idx="11">
                  <c:v>5.5999999999999999E-3</c:v>
                </c:pt>
              </c:numCache>
            </c:numRef>
          </c:val>
          <c:extLst>
            <c:ext xmlns:c16="http://schemas.microsoft.com/office/drawing/2014/chart" uri="{C3380CC4-5D6E-409C-BE32-E72D297353CC}">
              <c16:uniqueId val="{00000004-E91D-4C24-946C-36AB4565FE5C}"/>
            </c:ext>
          </c:extLst>
        </c:ser>
        <c:ser>
          <c:idx val="6"/>
          <c:order val="5"/>
          <c:tx>
            <c:strRef>
              <c:f>'Data 3'!$H$21</c:f>
              <c:strCache>
                <c:ptCount val="1"/>
                <c:pt idx="0">
                  <c:v>Exportaciones</c:v>
                </c:pt>
              </c:strCache>
            </c:strRef>
          </c:tx>
          <c:spPr>
            <a:solidFill>
              <a:srgbClr val="00B0F0"/>
            </a:solidFill>
          </c:spPr>
          <c:invertIfNegative val="0"/>
          <c:cat>
            <c:strRef>
              <c:f>'Data 3'!$A$22:$A$33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3'!$H$22:$H$33</c:f>
              <c:numCache>
                <c:formatCode>#,##0.0</c:formatCode>
                <c:ptCount val="12"/>
                <c:pt idx="0">
                  <c:v>0.38176399999999999</c:v>
                </c:pt>
                <c:pt idx="1">
                  <c:v>0.28500799999999998</c:v>
                </c:pt>
                <c:pt idx="2">
                  <c:v>0.241728</c:v>
                </c:pt>
                <c:pt idx="3">
                  <c:v>0.43768799999999997</c:v>
                </c:pt>
                <c:pt idx="4">
                  <c:v>3.8744000000000001E-2</c:v>
                </c:pt>
                <c:pt idx="5">
                  <c:v>0.21686000000000002</c:v>
                </c:pt>
                <c:pt idx="6">
                  <c:v>0.20073199999999999</c:v>
                </c:pt>
                <c:pt idx="7">
                  <c:v>0.392704</c:v>
                </c:pt>
                <c:pt idx="8">
                  <c:v>0.34029999999999999</c:v>
                </c:pt>
                <c:pt idx="9">
                  <c:v>0.323548</c:v>
                </c:pt>
                <c:pt idx="10">
                  <c:v>0.28611599999999998</c:v>
                </c:pt>
                <c:pt idx="11">
                  <c:v>0.32101999999999997</c:v>
                </c:pt>
              </c:numCache>
            </c:numRef>
          </c:val>
          <c:extLst>
            <c:ext xmlns:c16="http://schemas.microsoft.com/office/drawing/2014/chart" uri="{C3380CC4-5D6E-409C-BE32-E72D297353CC}">
              <c16:uniqueId val="{00000005-E91D-4C24-946C-36AB4565FE5C}"/>
            </c:ext>
          </c:extLst>
        </c:ser>
        <c:ser>
          <c:idx val="4"/>
          <c:order val="6"/>
          <c:tx>
            <c:strRef>
              <c:f>'Data 3'!$I$21</c:f>
              <c:strCache>
                <c:ptCount val="1"/>
                <c:pt idx="0">
                  <c:v>Desvíos entre sistemas</c:v>
                </c:pt>
              </c:strCache>
            </c:strRef>
          </c:tx>
          <c:spPr>
            <a:solidFill>
              <a:srgbClr val="008080"/>
            </a:solidFill>
            <a:ln w="25400">
              <a:noFill/>
            </a:ln>
          </c:spPr>
          <c:invertIfNegative val="0"/>
          <c:cat>
            <c:strRef>
              <c:f>'Data 3'!$A$22:$A$33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3'!$I$22:$I$33</c:f>
              <c:numCache>
                <c:formatCode>#,##0</c:formatCode>
                <c:ptCount val="12"/>
                <c:pt idx="0">
                  <c:v>17.353572</c:v>
                </c:pt>
                <c:pt idx="1">
                  <c:v>17.053666</c:v>
                </c:pt>
                <c:pt idx="2">
                  <c:v>14.823714000000001</c:v>
                </c:pt>
                <c:pt idx="3">
                  <c:v>22.233150000000002</c:v>
                </c:pt>
                <c:pt idx="4">
                  <c:v>20.330712999999999</c:v>
                </c:pt>
                <c:pt idx="5">
                  <c:v>11.438122</c:v>
                </c:pt>
                <c:pt idx="6">
                  <c:v>23.585832</c:v>
                </c:pt>
                <c:pt idx="7">
                  <c:v>17.788575000000002</c:v>
                </c:pt>
                <c:pt idx="8">
                  <c:v>15.484446999999999</c:v>
                </c:pt>
                <c:pt idx="9">
                  <c:v>9.9920480000000005</c:v>
                </c:pt>
                <c:pt idx="10">
                  <c:v>17.503423999999999</c:v>
                </c:pt>
                <c:pt idx="11">
                  <c:v>14.947908999999999</c:v>
                </c:pt>
              </c:numCache>
            </c:numRef>
          </c:val>
          <c:extLst>
            <c:ext xmlns:c16="http://schemas.microsoft.com/office/drawing/2014/chart" uri="{C3380CC4-5D6E-409C-BE32-E72D297353CC}">
              <c16:uniqueId val="{00000006-E91D-4C24-946C-36AB4565FE5C}"/>
            </c:ext>
          </c:extLst>
        </c:ser>
        <c:dLbls>
          <c:showLegendKey val="0"/>
          <c:showVal val="0"/>
          <c:showCatName val="0"/>
          <c:showSerName val="0"/>
          <c:showPercent val="0"/>
          <c:showBubbleSize val="0"/>
        </c:dLbls>
        <c:gapWidth val="150"/>
        <c:overlap val="100"/>
        <c:axId val="461549944"/>
        <c:axId val="461550336"/>
      </c:barChart>
      <c:catAx>
        <c:axId val="461549944"/>
        <c:scaling>
          <c:orientation val="minMax"/>
        </c:scaling>
        <c:delete val="0"/>
        <c:axPos val="t"/>
        <c:numFmt formatCode="General" sourceLinked="1"/>
        <c:majorTickMark val="none"/>
        <c:minorTickMark val="none"/>
        <c:tickLblPos val="none"/>
        <c:spPr>
          <a:ln w="3175">
            <a:solidFill>
              <a:schemeClr val="bg1">
                <a:lumMod val="65000"/>
              </a:schemeClr>
            </a:solidFill>
            <a:prstDash val="solid"/>
          </a:ln>
        </c:spPr>
        <c:crossAx val="461550336"/>
        <c:crosses val="autoZero"/>
        <c:auto val="0"/>
        <c:lblAlgn val="ctr"/>
        <c:lblOffset val="100"/>
        <c:tickMarkSkip val="1"/>
        <c:noMultiLvlLbl val="0"/>
      </c:catAx>
      <c:valAx>
        <c:axId val="461550336"/>
        <c:scaling>
          <c:orientation val="maxMin"/>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461549944"/>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000000000000033" r="0.75000000000000033"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285973444495906E-2"/>
          <c:y val="0.18882575364095319"/>
          <c:w val="0.87669735216921418"/>
          <c:h val="0.66322342952513524"/>
        </c:manualLayout>
      </c:layout>
      <c:lineChart>
        <c:grouping val="standard"/>
        <c:varyColors val="0"/>
        <c:ser>
          <c:idx val="0"/>
          <c:order val="0"/>
          <c:tx>
            <c:strRef>
              <c:f>'Data 3'!$B$57</c:f>
              <c:strCache>
                <c:ptCount val="1"/>
                <c:pt idx="0">
                  <c:v>Desvío a bajar</c:v>
                </c:pt>
              </c:strCache>
            </c:strRef>
          </c:tx>
          <c:spPr>
            <a:ln w="25400">
              <a:solidFill>
                <a:srgbClr val="C00000"/>
              </a:solidFill>
              <a:prstDash val="solid"/>
            </a:ln>
          </c:spPr>
          <c:marker>
            <c:symbol val="none"/>
          </c:marker>
          <c:cat>
            <c:strRef>
              <c:f>'Data 3'!$A$7:$A$18</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3'!$C$57:$N$57</c:f>
              <c:numCache>
                <c:formatCode>0</c:formatCode>
                <c:ptCount val="12"/>
                <c:pt idx="0">
                  <c:v>112</c:v>
                </c:pt>
                <c:pt idx="1">
                  <c:v>117</c:v>
                </c:pt>
                <c:pt idx="2">
                  <c:v>110</c:v>
                </c:pt>
                <c:pt idx="3">
                  <c:v>109</c:v>
                </c:pt>
                <c:pt idx="4">
                  <c:v>108</c:v>
                </c:pt>
                <c:pt idx="5">
                  <c:v>107</c:v>
                </c:pt>
                <c:pt idx="6">
                  <c:v>105</c:v>
                </c:pt>
                <c:pt idx="7">
                  <c:v>106</c:v>
                </c:pt>
                <c:pt idx="8">
                  <c:v>103</c:v>
                </c:pt>
                <c:pt idx="9">
                  <c:v>106</c:v>
                </c:pt>
                <c:pt idx="10">
                  <c:v>109</c:v>
                </c:pt>
                <c:pt idx="11">
                  <c:v>108</c:v>
                </c:pt>
              </c:numCache>
            </c:numRef>
          </c:val>
          <c:smooth val="0"/>
          <c:extLst>
            <c:ext xmlns:c16="http://schemas.microsoft.com/office/drawing/2014/chart" uri="{C3380CC4-5D6E-409C-BE32-E72D297353CC}">
              <c16:uniqueId val="{00000000-B00E-4502-9B8F-6D57B0443F1C}"/>
            </c:ext>
          </c:extLst>
        </c:ser>
        <c:ser>
          <c:idx val="3"/>
          <c:order val="1"/>
          <c:tx>
            <c:strRef>
              <c:f>'Data 3'!$B$58</c:f>
              <c:strCache>
                <c:ptCount val="1"/>
                <c:pt idx="0">
                  <c:v>Desvío a bajar contra el sistema</c:v>
                </c:pt>
              </c:strCache>
            </c:strRef>
          </c:tx>
          <c:spPr>
            <a:ln w="25400">
              <a:solidFill>
                <a:srgbClr val="008080"/>
              </a:solidFill>
              <a:prstDash val="solid"/>
            </a:ln>
          </c:spPr>
          <c:marker>
            <c:symbol val="none"/>
          </c:marker>
          <c:cat>
            <c:strRef>
              <c:f>'Data 3'!$A$7:$A$18</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3'!$C$58:$N$58</c:f>
              <c:numCache>
                <c:formatCode>0</c:formatCode>
                <c:ptCount val="12"/>
                <c:pt idx="0">
                  <c:v>122</c:v>
                </c:pt>
                <c:pt idx="1">
                  <c:v>140</c:v>
                </c:pt>
                <c:pt idx="2">
                  <c:v>121</c:v>
                </c:pt>
                <c:pt idx="3">
                  <c:v>114</c:v>
                </c:pt>
                <c:pt idx="4">
                  <c:v>118</c:v>
                </c:pt>
                <c:pt idx="5">
                  <c:v>111</c:v>
                </c:pt>
                <c:pt idx="6">
                  <c:v>108</c:v>
                </c:pt>
                <c:pt idx="7">
                  <c:v>108</c:v>
                </c:pt>
                <c:pt idx="8">
                  <c:v>108</c:v>
                </c:pt>
                <c:pt idx="9">
                  <c:v>110</c:v>
                </c:pt>
                <c:pt idx="10">
                  <c:v>111</c:v>
                </c:pt>
                <c:pt idx="11">
                  <c:v>112</c:v>
                </c:pt>
              </c:numCache>
            </c:numRef>
          </c:val>
          <c:smooth val="0"/>
          <c:extLst>
            <c:ext xmlns:c16="http://schemas.microsoft.com/office/drawing/2014/chart" uri="{C3380CC4-5D6E-409C-BE32-E72D297353CC}">
              <c16:uniqueId val="{00000001-B00E-4502-9B8F-6D57B0443F1C}"/>
            </c:ext>
          </c:extLst>
        </c:ser>
        <c:ser>
          <c:idx val="1"/>
          <c:order val="2"/>
          <c:tx>
            <c:strRef>
              <c:f>'Data 3'!$B$59</c:f>
              <c:strCache>
                <c:ptCount val="1"/>
                <c:pt idx="0">
                  <c:v>Desvío a subir</c:v>
                </c:pt>
              </c:strCache>
            </c:strRef>
          </c:tx>
          <c:spPr>
            <a:ln w="25400">
              <a:solidFill>
                <a:schemeClr val="accent6"/>
              </a:solidFill>
            </a:ln>
          </c:spPr>
          <c:marker>
            <c:symbol val="none"/>
          </c:marker>
          <c:val>
            <c:numRef>
              <c:f>'Data 3'!$C$59:$N$59</c:f>
              <c:numCache>
                <c:formatCode>0</c:formatCode>
                <c:ptCount val="12"/>
                <c:pt idx="0">
                  <c:v>90</c:v>
                </c:pt>
                <c:pt idx="1">
                  <c:v>74</c:v>
                </c:pt>
                <c:pt idx="2">
                  <c:v>83</c:v>
                </c:pt>
                <c:pt idx="3">
                  <c:v>92</c:v>
                </c:pt>
                <c:pt idx="4">
                  <c:v>87</c:v>
                </c:pt>
                <c:pt idx="5">
                  <c:v>93</c:v>
                </c:pt>
                <c:pt idx="6">
                  <c:v>92</c:v>
                </c:pt>
                <c:pt idx="7">
                  <c:v>93</c:v>
                </c:pt>
                <c:pt idx="8">
                  <c:v>89</c:v>
                </c:pt>
                <c:pt idx="9">
                  <c:v>89</c:v>
                </c:pt>
                <c:pt idx="10">
                  <c:v>95</c:v>
                </c:pt>
                <c:pt idx="11">
                  <c:v>91</c:v>
                </c:pt>
              </c:numCache>
            </c:numRef>
          </c:val>
          <c:smooth val="0"/>
          <c:extLst>
            <c:ext xmlns:c16="http://schemas.microsoft.com/office/drawing/2014/chart" uri="{C3380CC4-5D6E-409C-BE32-E72D297353CC}">
              <c16:uniqueId val="{00000002-B00E-4502-9B8F-6D57B0443F1C}"/>
            </c:ext>
          </c:extLst>
        </c:ser>
        <c:ser>
          <c:idx val="2"/>
          <c:order val="3"/>
          <c:tx>
            <c:strRef>
              <c:f>'Data 3'!$B$60</c:f>
              <c:strCache>
                <c:ptCount val="1"/>
                <c:pt idx="0">
                  <c:v>Desvío a subir contra el sistema</c:v>
                </c:pt>
              </c:strCache>
            </c:strRef>
          </c:tx>
          <c:spPr>
            <a:ln w="25400">
              <a:solidFill>
                <a:srgbClr val="0070C0"/>
              </a:solidFill>
            </a:ln>
          </c:spPr>
          <c:marker>
            <c:symbol val="none"/>
          </c:marker>
          <c:val>
            <c:numRef>
              <c:f>'Data 3'!$C$60:$N$60</c:f>
              <c:numCache>
                <c:formatCode>0</c:formatCode>
                <c:ptCount val="12"/>
                <c:pt idx="0">
                  <c:v>79</c:v>
                </c:pt>
                <c:pt idx="1">
                  <c:v>55</c:v>
                </c:pt>
                <c:pt idx="2">
                  <c:v>68</c:v>
                </c:pt>
                <c:pt idx="3">
                  <c:v>79</c:v>
                </c:pt>
                <c:pt idx="4">
                  <c:v>76</c:v>
                </c:pt>
                <c:pt idx="5">
                  <c:v>82</c:v>
                </c:pt>
                <c:pt idx="6">
                  <c:v>79</c:v>
                </c:pt>
                <c:pt idx="7">
                  <c:v>79</c:v>
                </c:pt>
                <c:pt idx="8">
                  <c:v>81</c:v>
                </c:pt>
                <c:pt idx="9">
                  <c:v>74</c:v>
                </c:pt>
                <c:pt idx="10">
                  <c:v>77</c:v>
                </c:pt>
                <c:pt idx="11">
                  <c:v>68</c:v>
                </c:pt>
              </c:numCache>
            </c:numRef>
          </c:val>
          <c:smooth val="0"/>
          <c:extLst>
            <c:ext xmlns:c16="http://schemas.microsoft.com/office/drawing/2014/chart" uri="{C3380CC4-5D6E-409C-BE32-E72D297353CC}">
              <c16:uniqueId val="{00000003-B00E-4502-9B8F-6D57B0443F1C}"/>
            </c:ext>
          </c:extLst>
        </c:ser>
        <c:dLbls>
          <c:showLegendKey val="0"/>
          <c:showVal val="0"/>
          <c:showCatName val="0"/>
          <c:showSerName val="0"/>
          <c:showPercent val="0"/>
          <c:showBubbleSize val="0"/>
        </c:dLbls>
        <c:smooth val="0"/>
        <c:axId val="461551120"/>
        <c:axId val="461551512"/>
      </c:lineChart>
      <c:catAx>
        <c:axId val="461551120"/>
        <c:scaling>
          <c:orientation val="minMax"/>
        </c:scaling>
        <c:delete val="0"/>
        <c:axPos val="b"/>
        <c:numFmt formatCode="General" sourceLinked="1"/>
        <c:majorTickMark val="none"/>
        <c:minorTickMark val="none"/>
        <c:tickLblPos val="nextTo"/>
        <c:spPr>
          <a:ln w="3175">
            <a:solidFill>
              <a:schemeClr val="bg1">
                <a:lumMod val="65000"/>
              </a:schemeClr>
            </a:solidFill>
            <a:prstDash val="solid"/>
          </a:ln>
        </c:spPr>
        <c:txPr>
          <a:bodyPr rot="0" vert="horz"/>
          <a:lstStyle/>
          <a:p>
            <a:pPr>
              <a:defRPr/>
            </a:pPr>
            <a:endParaRPr lang="es-ES"/>
          </a:p>
        </c:txPr>
        <c:crossAx val="461551512"/>
        <c:crosses val="autoZero"/>
        <c:auto val="0"/>
        <c:lblAlgn val="ctr"/>
        <c:lblOffset val="100"/>
        <c:tickLblSkip val="1"/>
        <c:tickMarkSkip val="1"/>
        <c:noMultiLvlLbl val="0"/>
      </c:catAx>
      <c:valAx>
        <c:axId val="461551512"/>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61551120"/>
        <c:crosses val="autoZero"/>
        <c:crossBetween val="between"/>
      </c:valAx>
      <c:spPr>
        <a:noFill/>
        <a:ln w="25400">
          <a:noFill/>
        </a:ln>
      </c:spPr>
    </c:plotArea>
    <c:legend>
      <c:legendPos val="r"/>
      <c:layout>
        <c:manualLayout>
          <c:xMode val="edge"/>
          <c:yMode val="edge"/>
          <c:x val="9.6638667853689492E-2"/>
          <c:y val="2.3746778331837779E-2"/>
          <c:w val="0.83193287978393549"/>
          <c:h val="0.1345650772137474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89" r="0.75000000000000089" t="1" header="0" footer="0"/>
    <c:pageSetup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59065776749198E-2"/>
          <c:y val="0.31318681318681352"/>
          <c:w val="0.88321377740499851"/>
          <c:h val="0.53296703296703296"/>
        </c:manualLayout>
      </c:layout>
      <c:barChart>
        <c:barDir val="col"/>
        <c:grouping val="stacked"/>
        <c:varyColors val="0"/>
        <c:ser>
          <c:idx val="0"/>
          <c:order val="0"/>
          <c:tx>
            <c:strRef>
              <c:f>'Data 3'!$C$63</c:f>
              <c:strCache>
                <c:ptCount val="1"/>
                <c:pt idx="0">
                  <c:v>Horas con desvío a bajar cuando el sistema necesita energía a subir</c:v>
                </c:pt>
              </c:strCache>
            </c:strRef>
          </c:tx>
          <c:spPr>
            <a:solidFill>
              <a:srgbClr val="92D050"/>
            </a:solidFill>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3'!$C$63</c:f>
              <c:numCache>
                <c:formatCode>General</c:formatCode>
                <c:ptCount val="1"/>
                <c:pt idx="0">
                  <c:v>0</c:v>
                </c:pt>
              </c:numCache>
            </c:numRef>
          </c:val>
          <c:extLst>
            <c:ext xmlns:c16="http://schemas.microsoft.com/office/drawing/2014/chart" uri="{C3380CC4-5D6E-409C-BE32-E72D297353CC}">
              <c16:uniqueId val="{00000000-7579-403F-B38B-6A1B5639A982}"/>
            </c:ext>
          </c:extLst>
        </c:ser>
        <c:ser>
          <c:idx val="1"/>
          <c:order val="1"/>
          <c:tx>
            <c:strRef>
              <c:f>'Data 3'!$D$63</c:f>
              <c:strCache>
                <c:ptCount val="1"/>
                <c:pt idx="0">
                  <c:v>Horas con desvío a subir cuando el sistema necesita energía a bajar</c:v>
                </c:pt>
              </c:strCache>
            </c:strRef>
          </c:tx>
          <c:spPr>
            <a:solidFill>
              <a:srgbClr val="0070C0"/>
            </a:solidFill>
            <a:ln w="25400">
              <a:noFill/>
            </a:ln>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3'!$D$64:$D$75</c:f>
              <c:numCache>
                <c:formatCode>0</c:formatCode>
                <c:ptCount val="12"/>
                <c:pt idx="0">
                  <c:v>52</c:v>
                </c:pt>
                <c:pt idx="1">
                  <c:v>44</c:v>
                </c:pt>
                <c:pt idx="2">
                  <c:v>47</c:v>
                </c:pt>
                <c:pt idx="3">
                  <c:v>62</c:v>
                </c:pt>
                <c:pt idx="4">
                  <c:v>47</c:v>
                </c:pt>
                <c:pt idx="5">
                  <c:v>61</c:v>
                </c:pt>
                <c:pt idx="6">
                  <c:v>63</c:v>
                </c:pt>
                <c:pt idx="7">
                  <c:v>69</c:v>
                </c:pt>
                <c:pt idx="8">
                  <c:v>45</c:v>
                </c:pt>
                <c:pt idx="9">
                  <c:v>57</c:v>
                </c:pt>
                <c:pt idx="10">
                  <c:v>77</c:v>
                </c:pt>
                <c:pt idx="11">
                  <c:v>68</c:v>
                </c:pt>
              </c:numCache>
            </c:numRef>
          </c:val>
          <c:extLst>
            <c:ext xmlns:c16="http://schemas.microsoft.com/office/drawing/2014/chart" uri="{C3380CC4-5D6E-409C-BE32-E72D297353CC}">
              <c16:uniqueId val="{00000001-7579-403F-B38B-6A1B5639A982}"/>
            </c:ext>
          </c:extLst>
        </c:ser>
        <c:dLbls>
          <c:showLegendKey val="0"/>
          <c:showVal val="0"/>
          <c:showCatName val="0"/>
          <c:showSerName val="0"/>
          <c:showPercent val="0"/>
          <c:showBubbleSize val="0"/>
        </c:dLbls>
        <c:gapWidth val="150"/>
        <c:overlap val="100"/>
        <c:axId val="456737640"/>
        <c:axId val="456738032"/>
      </c:barChart>
      <c:catAx>
        <c:axId val="456737640"/>
        <c:scaling>
          <c:orientation val="minMax"/>
        </c:scaling>
        <c:delete val="0"/>
        <c:axPos val="b"/>
        <c:numFmt formatCode="General" sourceLinked="1"/>
        <c:majorTickMark val="none"/>
        <c:minorTickMark val="none"/>
        <c:tickLblPos val="low"/>
        <c:spPr>
          <a:ln w="3175">
            <a:solidFill>
              <a:schemeClr val="bg1">
                <a:lumMod val="65000"/>
              </a:schemeClr>
            </a:solidFill>
            <a:prstDash val="solid"/>
          </a:ln>
        </c:spPr>
        <c:txPr>
          <a:bodyPr rot="0" vert="horz"/>
          <a:lstStyle/>
          <a:p>
            <a:pPr>
              <a:defRPr/>
            </a:pPr>
            <a:endParaRPr lang="es-ES"/>
          </a:p>
        </c:txPr>
        <c:crossAx val="456738032"/>
        <c:crosses val="autoZero"/>
        <c:auto val="0"/>
        <c:lblAlgn val="ctr"/>
        <c:lblOffset val="100"/>
        <c:tickLblSkip val="1"/>
        <c:tickMarkSkip val="1"/>
        <c:noMultiLvlLbl val="0"/>
      </c:catAx>
      <c:valAx>
        <c:axId val="456738032"/>
        <c:scaling>
          <c:orientation val="minMax"/>
          <c:max val="100"/>
        </c:scaling>
        <c:delete val="0"/>
        <c:axPos val="l"/>
        <c:majorGridlines>
          <c:spPr>
            <a:ln w="3175">
              <a:solidFill>
                <a:schemeClr val="bg1">
                  <a:lumMod val="75000"/>
                </a:schemeClr>
              </a:solidFill>
              <a:prstDash val="solid"/>
            </a:ln>
          </c:spPr>
        </c:majorGridlines>
        <c:numFmt formatCode="0" sourceLinked="0"/>
        <c:majorTickMark val="none"/>
        <c:minorTickMark val="none"/>
        <c:tickLblPos val="nextTo"/>
        <c:spPr>
          <a:ln w="9525">
            <a:noFill/>
          </a:ln>
        </c:spPr>
        <c:txPr>
          <a:bodyPr rot="0" vert="horz"/>
          <a:lstStyle/>
          <a:p>
            <a:pPr>
              <a:defRPr/>
            </a:pPr>
            <a:endParaRPr lang="es-ES"/>
          </a:p>
        </c:txPr>
        <c:crossAx val="456737640"/>
        <c:crosses val="autoZero"/>
        <c:crossBetween val="between"/>
        <c:majorUnit val="20"/>
      </c:valAx>
      <c:spPr>
        <a:noFill/>
        <a:ln w="25400">
          <a:noFill/>
        </a:ln>
      </c:spPr>
    </c:plotArea>
    <c:legend>
      <c:legendPos val="r"/>
      <c:layout>
        <c:manualLayout>
          <c:xMode val="edge"/>
          <c:yMode val="edge"/>
          <c:x val="0.12605043633089932"/>
          <c:y val="4.4444492669805415E-2"/>
          <c:w val="0.74264715404954851"/>
          <c:h val="0.19555576774714381"/>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161210111893902E-2"/>
          <c:y val="9.4054165017082358E-2"/>
          <c:w val="0.88431371736427689"/>
          <c:h val="0.74218023724688031"/>
        </c:manualLayout>
      </c:layout>
      <c:barChart>
        <c:barDir val="col"/>
        <c:grouping val="clustered"/>
        <c:varyColors val="0"/>
        <c:ser>
          <c:idx val="2"/>
          <c:order val="0"/>
          <c:tx>
            <c:strRef>
              <c:f>'Data 3'!$C$63</c:f>
              <c:strCache>
                <c:ptCount val="1"/>
                <c:pt idx="0">
                  <c:v>Horas con desvío a bajar cuando el sistema necesita energía a subir</c:v>
                </c:pt>
              </c:strCache>
            </c:strRef>
          </c:tx>
          <c:spPr>
            <a:solidFill>
              <a:srgbClr val="92D050"/>
            </a:solidFill>
            <a:ln w="25400">
              <a:noFill/>
            </a:ln>
          </c:spPr>
          <c:invertIfNegative val="0"/>
          <c:val>
            <c:numRef>
              <c:f>'Data 3'!$C$64:$C$75</c:f>
              <c:numCache>
                <c:formatCode>0</c:formatCode>
                <c:ptCount val="12"/>
                <c:pt idx="0">
                  <c:v>48</c:v>
                </c:pt>
                <c:pt idx="1">
                  <c:v>56</c:v>
                </c:pt>
                <c:pt idx="2">
                  <c:v>53</c:v>
                </c:pt>
                <c:pt idx="3">
                  <c:v>38</c:v>
                </c:pt>
                <c:pt idx="4">
                  <c:v>53</c:v>
                </c:pt>
                <c:pt idx="5">
                  <c:v>39</c:v>
                </c:pt>
                <c:pt idx="6">
                  <c:v>37</c:v>
                </c:pt>
                <c:pt idx="7">
                  <c:v>31</c:v>
                </c:pt>
                <c:pt idx="8">
                  <c:v>55</c:v>
                </c:pt>
                <c:pt idx="9">
                  <c:v>43</c:v>
                </c:pt>
                <c:pt idx="10">
                  <c:v>23</c:v>
                </c:pt>
                <c:pt idx="11">
                  <c:v>32</c:v>
                </c:pt>
              </c:numCache>
            </c:numRef>
          </c:val>
          <c:extLst>
            <c:ext xmlns:c16="http://schemas.microsoft.com/office/drawing/2014/chart" uri="{C3380CC4-5D6E-409C-BE32-E72D297353CC}">
              <c16:uniqueId val="{00000000-2F05-4411-B65F-D3641D98BAE9}"/>
            </c:ext>
          </c:extLst>
        </c:ser>
        <c:dLbls>
          <c:showLegendKey val="0"/>
          <c:showVal val="0"/>
          <c:showCatName val="0"/>
          <c:showSerName val="0"/>
          <c:showPercent val="0"/>
          <c:showBubbleSize val="0"/>
        </c:dLbls>
        <c:gapWidth val="150"/>
        <c:overlap val="100"/>
        <c:axId val="456738816"/>
        <c:axId val="456739208"/>
      </c:barChart>
      <c:catAx>
        <c:axId val="456738816"/>
        <c:scaling>
          <c:orientation val="minMax"/>
        </c:scaling>
        <c:delete val="0"/>
        <c:axPos val="t"/>
        <c:numFmt formatCode="General" sourceLinked="1"/>
        <c:majorTickMark val="none"/>
        <c:minorTickMark val="none"/>
        <c:tickLblPos val="none"/>
        <c:spPr>
          <a:ln w="3175">
            <a:solidFill>
              <a:schemeClr val="bg1">
                <a:lumMod val="65000"/>
              </a:schemeClr>
            </a:solidFill>
          </a:ln>
        </c:spPr>
        <c:crossAx val="456739208"/>
        <c:crosses val="autoZero"/>
        <c:auto val="0"/>
        <c:lblAlgn val="ctr"/>
        <c:lblOffset val="100"/>
        <c:tickMarkSkip val="1"/>
        <c:noMultiLvlLbl val="0"/>
      </c:catAx>
      <c:valAx>
        <c:axId val="456739208"/>
        <c:scaling>
          <c:orientation val="maxMin"/>
          <c:max val="100"/>
        </c:scaling>
        <c:delete val="0"/>
        <c:axPos val="l"/>
        <c:majorGridlines>
          <c:spPr>
            <a:ln w="3175">
              <a:solidFill>
                <a:schemeClr val="bg1">
                  <a:lumMod val="75000"/>
                </a:schemeClr>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456738816"/>
        <c:crosses val="autoZero"/>
        <c:crossBetween val="between"/>
        <c:majorUnit val="2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000000000000033" r="0.75000000000000033"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221740395262247E-2"/>
          <c:y val="9.0702816934033967E-2"/>
          <c:w val="0.88780295329042891"/>
          <c:h val="0.80222981292307916"/>
        </c:manualLayout>
      </c:layout>
      <c:barChart>
        <c:barDir val="col"/>
        <c:grouping val="clustered"/>
        <c:varyColors val="0"/>
        <c:ser>
          <c:idx val="2"/>
          <c:order val="0"/>
          <c:spPr>
            <a:solidFill>
              <a:srgbClr val="4F81BD"/>
            </a:solidFill>
          </c:spPr>
          <c:invertIfNegative val="0"/>
          <c:dLbls>
            <c:dLbl>
              <c:idx val="9"/>
              <c:layout>
                <c:manualLayout>
                  <c:x val="-6.0341056685752619E-17"/>
                  <c:y val="-1.81036433582256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F8-4215-9E53-3AEA27C5DD7B}"/>
                </c:ext>
              </c:extLst>
            </c:dLbl>
            <c:dLbl>
              <c:idx val="10"/>
              <c:layout>
                <c:manualLayout>
                  <c:x val="0"/>
                  <c:y val="-1.357773251866938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F8-4215-9E53-3AEA27C5DD7B}"/>
                </c:ext>
              </c:extLst>
            </c:dLbl>
            <c:dLbl>
              <c:idx val="16"/>
              <c:layout>
                <c:manualLayout>
                  <c:x val="-1.2068211337150524E-16"/>
                  <c:y val="9.05182167911292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F8-4215-9E53-3AEA27C5DD7B}"/>
                </c:ext>
              </c:extLst>
            </c:dLbl>
            <c:numFmt formatCode="#,##0" sourceLinked="0"/>
            <c:spPr>
              <a:noFill/>
              <a:ln>
                <a:noFill/>
              </a:ln>
              <a:effectLst/>
            </c:spPr>
            <c:txPr>
              <a:bodyPr wrap="square" lIns="38100" tIns="19050" rIns="38100" bIns="19050" anchor="ctr">
                <a:spAutoFit/>
              </a:bodyPr>
              <a:lstStyle/>
              <a:p>
                <a:pPr>
                  <a:defRPr sz="800">
                    <a:solidFill>
                      <a:srgbClr val="004563"/>
                    </a:solidFill>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 5'!$C$10:$C$29</c:f>
              <c:numCache>
                <c:formatCode>0</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'Data 5'!$D$10:$D$29</c:f>
              <c:numCache>
                <c:formatCode>#,##0</c:formatCode>
                <c:ptCount val="20"/>
                <c:pt idx="0">
                  <c:v>5285.915</c:v>
                </c:pt>
                <c:pt idx="1">
                  <c:v>1201.105</c:v>
                </c:pt>
                <c:pt idx="2">
                  <c:v>-3075.1039999999998</c:v>
                </c:pt>
                <c:pt idx="3">
                  <c:v>-1338.568</c:v>
                </c:pt>
                <c:pt idx="4">
                  <c:v>-3275.0810000000001</c:v>
                </c:pt>
                <c:pt idx="5">
                  <c:v>-5753.52</c:v>
                </c:pt>
                <c:pt idx="6">
                  <c:v>-11041.346</c:v>
                </c:pt>
                <c:pt idx="7">
                  <c:v>-8090.5529999999999</c:v>
                </c:pt>
                <c:pt idx="8">
                  <c:v>-8324.2749999999996</c:v>
                </c:pt>
                <c:pt idx="9">
                  <c:v>-6097.53</c:v>
                </c:pt>
                <c:pt idx="10">
                  <c:v>-11187.448</c:v>
                </c:pt>
                <c:pt idx="11">
                  <c:v>-6735.5</c:v>
                </c:pt>
                <c:pt idx="12">
                  <c:v>-3405.8879999999999</c:v>
                </c:pt>
                <c:pt idx="13">
                  <c:v>-146.61699999999999</c:v>
                </c:pt>
                <c:pt idx="14">
                  <c:v>7659.6549999999997</c:v>
                </c:pt>
                <c:pt idx="15">
                  <c:v>9175.3430000000008</c:v>
                </c:pt>
                <c:pt idx="16">
                  <c:v>11090.246999999999</c:v>
                </c:pt>
                <c:pt idx="17">
                  <c:v>6875.2830000000004</c:v>
                </c:pt>
                <c:pt idx="18">
                  <c:v>3299.6950000000002</c:v>
                </c:pt>
                <c:pt idx="19">
                  <c:v>1461.8869999999999</c:v>
                </c:pt>
              </c:numCache>
            </c:numRef>
          </c:val>
          <c:extLst>
            <c:ext xmlns:c16="http://schemas.microsoft.com/office/drawing/2014/chart" uri="{C3380CC4-5D6E-409C-BE32-E72D297353CC}">
              <c16:uniqueId val="{00000000-ED94-40EE-9B5F-CDBEA6C82872}"/>
            </c:ext>
          </c:extLst>
        </c:ser>
        <c:dLbls>
          <c:showLegendKey val="0"/>
          <c:showVal val="0"/>
          <c:showCatName val="0"/>
          <c:showSerName val="0"/>
          <c:showPercent val="0"/>
          <c:showBubbleSize val="0"/>
        </c:dLbls>
        <c:gapWidth val="50"/>
        <c:axId val="456748616"/>
        <c:axId val="456749008"/>
      </c:barChart>
      <c:catAx>
        <c:axId val="456748616"/>
        <c:scaling>
          <c:orientation val="minMax"/>
        </c:scaling>
        <c:delete val="0"/>
        <c:axPos val="b"/>
        <c:numFmt formatCode="0" sourceLinked="1"/>
        <c:majorTickMark val="out"/>
        <c:minorTickMark val="none"/>
        <c:tickLblPos val="low"/>
        <c:spPr>
          <a:ln w="12700">
            <a:pattFill prst="pct50">
              <a:fgClr>
                <a:srgbClr val="969696"/>
              </a:fgClr>
              <a:bgClr>
                <a:srgbClr val="FFFFFF"/>
              </a:bgClr>
            </a:pattFill>
            <a:prstDash val="solid"/>
          </a:ln>
        </c:spPr>
        <c:txPr>
          <a:bodyPr rot="0" vert="horz"/>
          <a:lstStyle/>
          <a:p>
            <a:pPr>
              <a:defRPr sz="800" b="0" i="0" u="none" strike="noStrike" baseline="0">
                <a:solidFill>
                  <a:srgbClr val="004563"/>
                </a:solidFill>
                <a:latin typeface="Arial"/>
                <a:ea typeface="Arial"/>
                <a:cs typeface="Arial"/>
              </a:defRPr>
            </a:pPr>
            <a:endParaRPr lang="es-ES"/>
          </a:p>
        </c:txPr>
        <c:crossAx val="456749008"/>
        <c:crossesAt val="0"/>
        <c:auto val="0"/>
        <c:lblAlgn val="ctr"/>
        <c:lblOffset val="100"/>
        <c:noMultiLvlLbl val="0"/>
      </c:catAx>
      <c:valAx>
        <c:axId val="456749008"/>
        <c:scaling>
          <c:orientation val="minMax"/>
        </c:scaling>
        <c:delete val="0"/>
        <c:axPos val="l"/>
        <c:majorGridlines>
          <c:spPr>
            <a:ln w="12700">
              <a:pattFill prst="pct50">
                <a:fgClr>
                  <a:srgbClr val="969696"/>
                </a:fgClr>
                <a:bgClr>
                  <a:srgbClr val="FFFFFF"/>
                </a:bgClr>
              </a:patt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456748616"/>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 r="0.75" t="1" header="0" footer="0"/>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221740395262247E-2"/>
          <c:y val="9.0702816934033967E-2"/>
          <c:w val="0.88780295329042891"/>
          <c:h val="0.80222981292307916"/>
        </c:manualLayout>
      </c:layout>
      <c:barChart>
        <c:barDir val="col"/>
        <c:grouping val="clustered"/>
        <c:varyColors val="0"/>
        <c:ser>
          <c:idx val="2"/>
          <c:order val="0"/>
          <c:spPr>
            <a:solidFill>
              <a:srgbClr val="92D050"/>
            </a:solidFill>
            <a:ln>
              <a:noFill/>
            </a:ln>
          </c:spPr>
          <c:invertIfNegative val="0"/>
          <c:dLbls>
            <c:dLbl>
              <c:idx val="9"/>
              <c:layout>
                <c:manualLayout>
                  <c:x val="-6.0341056685752619E-17"/>
                  <c:y val="-1.81036433582256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0A-4822-9168-8CB728BCD623}"/>
                </c:ext>
              </c:extLst>
            </c:dLbl>
            <c:dLbl>
              <c:idx val="10"/>
              <c:layout>
                <c:manualLayout>
                  <c:x val="0"/>
                  <c:y val="-1.357773251866938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0A-4822-9168-8CB728BCD623}"/>
                </c:ext>
              </c:extLst>
            </c:dLbl>
            <c:dLbl>
              <c:idx val="16"/>
              <c:layout>
                <c:manualLayout>
                  <c:x val="-1.2068211337150524E-16"/>
                  <c:y val="9.05182167911292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0A-4822-9168-8CB728BCD623}"/>
                </c:ext>
              </c:extLst>
            </c:dLbl>
            <c:numFmt formatCode="#,##0" sourceLinked="0"/>
            <c:spPr>
              <a:noFill/>
              <a:ln>
                <a:noFill/>
              </a:ln>
              <a:effectLst/>
            </c:spPr>
            <c:txPr>
              <a:bodyPr wrap="square" lIns="38100" tIns="19050" rIns="38100" bIns="19050" anchor="ctr">
                <a:spAutoFit/>
              </a:bodyPr>
              <a:lstStyle/>
              <a:p>
                <a:pPr>
                  <a:defRPr sz="800">
                    <a:solidFill>
                      <a:srgbClr val="004563"/>
                    </a:solidFill>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5'!$C$34:$C$45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'Data 5'!$D$34:$D$45</c:f>
              <c:numCache>
                <c:formatCode>#,##0</c:formatCode>
                <c:ptCount val="12"/>
                <c:pt idx="0">
                  <c:v>512.86500000000001</c:v>
                </c:pt>
                <c:pt idx="1">
                  <c:v>-1005.352</c:v>
                </c:pt>
                <c:pt idx="2">
                  <c:v>190.90299999999999</c:v>
                </c:pt>
                <c:pt idx="3">
                  <c:v>437.43799999999999</c:v>
                </c:pt>
                <c:pt idx="4">
                  <c:v>1053.172</c:v>
                </c:pt>
                <c:pt idx="5">
                  <c:v>1371.405</c:v>
                </c:pt>
                <c:pt idx="6">
                  <c:v>1316.7829999999999</c:v>
                </c:pt>
                <c:pt idx="7">
                  <c:v>1837.8610000000001</c:v>
                </c:pt>
                <c:pt idx="8">
                  <c:v>1283.3150000000001</c:v>
                </c:pt>
                <c:pt idx="9">
                  <c:v>861.82100000000003</c:v>
                </c:pt>
                <c:pt idx="10">
                  <c:v>-841.74199999999996</c:v>
                </c:pt>
                <c:pt idx="11">
                  <c:v>-964.77700000000004</c:v>
                </c:pt>
              </c:numCache>
            </c:numRef>
          </c:val>
          <c:extLst>
            <c:ext xmlns:c16="http://schemas.microsoft.com/office/drawing/2014/chart" uri="{C3380CC4-5D6E-409C-BE32-E72D297353CC}">
              <c16:uniqueId val="{00000003-820A-4822-9168-8CB728BCD623}"/>
            </c:ext>
          </c:extLst>
        </c:ser>
        <c:dLbls>
          <c:showLegendKey val="0"/>
          <c:showVal val="0"/>
          <c:showCatName val="0"/>
          <c:showSerName val="0"/>
          <c:showPercent val="0"/>
          <c:showBubbleSize val="0"/>
        </c:dLbls>
        <c:gapWidth val="50"/>
        <c:axId val="456748616"/>
        <c:axId val="456749008"/>
      </c:barChart>
      <c:catAx>
        <c:axId val="456748616"/>
        <c:scaling>
          <c:orientation val="minMax"/>
        </c:scaling>
        <c:delete val="0"/>
        <c:axPos val="b"/>
        <c:numFmt formatCode="General" sourceLinked="1"/>
        <c:majorTickMark val="out"/>
        <c:minorTickMark val="none"/>
        <c:tickLblPos val="low"/>
        <c:spPr>
          <a:ln w="12700">
            <a:pattFill prst="pct50">
              <a:fgClr>
                <a:srgbClr val="969696"/>
              </a:fgClr>
              <a:bgClr>
                <a:srgbClr val="FFFFFF"/>
              </a:bgClr>
            </a:pattFill>
            <a:prstDash val="solid"/>
          </a:ln>
        </c:spPr>
        <c:txPr>
          <a:bodyPr rot="0" vert="horz"/>
          <a:lstStyle/>
          <a:p>
            <a:pPr>
              <a:defRPr sz="800" b="0" i="0" u="none" strike="noStrike" baseline="0">
                <a:solidFill>
                  <a:srgbClr val="004563"/>
                </a:solidFill>
                <a:latin typeface="Arial"/>
                <a:ea typeface="Arial"/>
                <a:cs typeface="Arial"/>
              </a:defRPr>
            </a:pPr>
            <a:endParaRPr lang="es-ES"/>
          </a:p>
        </c:txPr>
        <c:crossAx val="456749008"/>
        <c:crossesAt val="0"/>
        <c:auto val="0"/>
        <c:lblAlgn val="ctr"/>
        <c:lblOffset val="100"/>
        <c:noMultiLvlLbl val="0"/>
      </c:catAx>
      <c:valAx>
        <c:axId val="456749008"/>
        <c:scaling>
          <c:orientation val="minMax"/>
        </c:scaling>
        <c:delete val="0"/>
        <c:axPos val="l"/>
        <c:majorGridlines>
          <c:spPr>
            <a:ln w="12700">
              <a:pattFill prst="pct50">
                <a:fgClr>
                  <a:srgbClr val="969696"/>
                </a:fgClr>
                <a:bgClr>
                  <a:srgbClr val="FFFFFF"/>
                </a:bgClr>
              </a:patt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456748616"/>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 r="0.7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56302238949686E-2"/>
          <c:y val="0.28132992327365752"/>
          <c:w val="0.87382206155048225"/>
          <c:h val="0.51117850133598164"/>
        </c:manualLayout>
      </c:layout>
      <c:barChart>
        <c:barDir val="col"/>
        <c:grouping val="clustered"/>
        <c:varyColors val="0"/>
        <c:ser>
          <c:idx val="1"/>
          <c:order val="0"/>
          <c:tx>
            <c:strRef>
              <c:f>'Data 1'!$D$74</c:f>
              <c:strCache>
                <c:ptCount val="1"/>
                <c:pt idx="0">
                  <c:v>Anual</c:v>
                </c:pt>
              </c:strCache>
            </c:strRef>
          </c:tx>
          <c:spPr>
            <a:solidFill>
              <a:srgbClr val="0070C0"/>
            </a:solidFill>
            <a:ln w="25400">
              <a:noFill/>
            </a:ln>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extLst xmlns:c15="http://schemas.microsoft.com/office/drawing/2012/chart"/>
            </c:strRef>
          </c:cat>
          <c:val>
            <c:numRef>
              <c:f>'Data 1'!$D$75:$D$86</c:f>
              <c:numCache>
                <c:formatCode>#,##0</c:formatCode>
                <c:ptCount val="12"/>
                <c:pt idx="0">
                  <c:v>800</c:v>
                </c:pt>
                <c:pt idx="1">
                  <c:v>800</c:v>
                </c:pt>
                <c:pt idx="2">
                  <c:v>800</c:v>
                </c:pt>
                <c:pt idx="3">
                  <c:v>800</c:v>
                </c:pt>
                <c:pt idx="4">
                  <c:v>800</c:v>
                </c:pt>
                <c:pt idx="5">
                  <c:v>800</c:v>
                </c:pt>
                <c:pt idx="6">
                  <c:v>800</c:v>
                </c:pt>
                <c:pt idx="7">
                  <c:v>800</c:v>
                </c:pt>
                <c:pt idx="8">
                  <c:v>800</c:v>
                </c:pt>
                <c:pt idx="9">
                  <c:v>800</c:v>
                </c:pt>
                <c:pt idx="10">
                  <c:v>800</c:v>
                </c:pt>
                <c:pt idx="11">
                  <c:v>800</c:v>
                </c:pt>
              </c:numCache>
              <c:extLst xmlns:c15="http://schemas.microsoft.com/office/drawing/2012/chart"/>
            </c:numRef>
          </c:val>
          <c:extLst xmlns:c15="http://schemas.microsoft.com/office/drawing/2012/chart">
            <c:ext xmlns:c16="http://schemas.microsoft.com/office/drawing/2014/chart" uri="{C3380CC4-5D6E-409C-BE32-E72D297353CC}">
              <c16:uniqueId val="{00000000-47ED-4DC3-BB01-DB9E7CAC2B36}"/>
            </c:ext>
          </c:extLst>
        </c:ser>
        <c:ser>
          <c:idx val="0"/>
          <c:order val="1"/>
          <c:tx>
            <c:strRef>
              <c:f>'Data 1'!$E$74</c:f>
              <c:strCache>
                <c:ptCount val="1"/>
                <c:pt idx="0">
                  <c:v>Mensual</c:v>
                </c:pt>
              </c:strCache>
            </c:strRef>
          </c:tx>
          <c:spPr>
            <a:solidFill>
              <a:srgbClr val="009900"/>
            </a:solidFill>
            <a:ln w="25400">
              <a:noFill/>
            </a:ln>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1'!$E$75:$E$86</c:f>
              <c:numCache>
                <c:formatCode>#,##0</c:formatCode>
                <c:ptCount val="12"/>
                <c:pt idx="0">
                  <c:v>939</c:v>
                </c:pt>
                <c:pt idx="1">
                  <c:v>1170</c:v>
                </c:pt>
                <c:pt idx="2">
                  <c:v>1340</c:v>
                </c:pt>
                <c:pt idx="3">
                  <c:v>1071</c:v>
                </c:pt>
                <c:pt idx="4">
                  <c:v>1050</c:v>
                </c:pt>
                <c:pt idx="5">
                  <c:v>1052</c:v>
                </c:pt>
                <c:pt idx="6">
                  <c:v>912</c:v>
                </c:pt>
                <c:pt idx="7">
                  <c:v>772</c:v>
                </c:pt>
                <c:pt idx="8">
                  <c:v>982</c:v>
                </c:pt>
                <c:pt idx="9">
                  <c:v>832</c:v>
                </c:pt>
                <c:pt idx="10">
                  <c:v>1410</c:v>
                </c:pt>
                <c:pt idx="11">
                  <c:v>1145</c:v>
                </c:pt>
              </c:numCache>
            </c:numRef>
          </c:val>
          <c:extLst>
            <c:ext xmlns:c16="http://schemas.microsoft.com/office/drawing/2014/chart" uri="{C3380CC4-5D6E-409C-BE32-E72D297353CC}">
              <c16:uniqueId val="{00000001-47ED-4DC3-BB01-DB9E7CAC2B36}"/>
            </c:ext>
          </c:extLst>
        </c:ser>
        <c:dLbls>
          <c:showLegendKey val="0"/>
          <c:showVal val="0"/>
          <c:showCatName val="0"/>
          <c:showSerName val="0"/>
          <c:showPercent val="0"/>
          <c:showBubbleSize val="0"/>
        </c:dLbls>
        <c:gapWidth val="150"/>
        <c:axId val="456739992"/>
        <c:axId val="456740384"/>
        <c:extLst/>
      </c:barChart>
      <c:catAx>
        <c:axId val="456739992"/>
        <c:scaling>
          <c:orientation val="minMax"/>
        </c:scaling>
        <c:delete val="0"/>
        <c:axPos val="b"/>
        <c:numFmt formatCode="General" sourceLinked="1"/>
        <c:majorTickMark val="out"/>
        <c:minorTickMark val="none"/>
        <c:tickLblPos val="nextTo"/>
        <c:spPr>
          <a:ln w="12700">
            <a:noFill/>
            <a:prstDash val="solid"/>
          </a:ln>
        </c:spPr>
        <c:txPr>
          <a:bodyPr rot="0" vert="horz"/>
          <a:lstStyle/>
          <a:p>
            <a:pPr>
              <a:defRPr/>
            </a:pPr>
            <a:endParaRPr lang="es-ES"/>
          </a:p>
        </c:txPr>
        <c:crossAx val="456740384"/>
        <c:crossesAt val="0"/>
        <c:auto val="0"/>
        <c:lblAlgn val="ctr"/>
        <c:lblOffset val="100"/>
        <c:tickLblSkip val="1"/>
        <c:tickMarkSkip val="1"/>
        <c:noMultiLvlLbl val="0"/>
      </c:catAx>
      <c:valAx>
        <c:axId val="456740384"/>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56739992"/>
        <c:crosses val="autoZero"/>
        <c:crossBetween val="between"/>
        <c:majorUnit val="300"/>
      </c:valAx>
      <c:spPr>
        <a:noFill/>
        <a:ln w="25400">
          <a:noFill/>
        </a:ln>
      </c:spPr>
    </c:plotArea>
    <c:legend>
      <c:legendPos val="t"/>
      <c:overlay val="0"/>
      <c:spPr>
        <a:noFill/>
        <a:ln w="25400">
          <a:noFill/>
        </a:ln>
      </c:spPr>
    </c:legend>
    <c:plotVisOnly val="0"/>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22" r="0.75000000000000022"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20626443776547E-2"/>
          <c:y val="0.13158007452777659"/>
          <c:w val="0.87664842367890139"/>
          <c:h val="0.65686297348926048"/>
        </c:manualLayout>
      </c:layout>
      <c:barChart>
        <c:barDir val="col"/>
        <c:grouping val="clustered"/>
        <c:varyColors val="0"/>
        <c:ser>
          <c:idx val="0"/>
          <c:order val="0"/>
          <c:tx>
            <c:strRef>
              <c:f>'Data 1'!$G$74</c:f>
              <c:strCache>
                <c:ptCount val="1"/>
                <c:pt idx="0">
                  <c:v>Anual</c:v>
                </c:pt>
              </c:strCache>
            </c:strRef>
          </c:tx>
          <c:spPr>
            <a:solidFill>
              <a:srgbClr val="0070C0"/>
            </a:solidFill>
            <a:ln w="25400">
              <a:noFill/>
            </a:ln>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extLst xmlns:c15="http://schemas.microsoft.com/office/drawing/2012/chart"/>
            </c:strRef>
          </c:cat>
          <c:val>
            <c:numRef>
              <c:f>'Data 1'!$G$75:$G$86</c:f>
              <c:numCache>
                <c:formatCode>#,##0</c:formatCode>
                <c:ptCount val="12"/>
                <c:pt idx="0">
                  <c:v>800</c:v>
                </c:pt>
                <c:pt idx="1">
                  <c:v>800</c:v>
                </c:pt>
                <c:pt idx="2">
                  <c:v>800</c:v>
                </c:pt>
                <c:pt idx="3">
                  <c:v>800</c:v>
                </c:pt>
                <c:pt idx="4">
                  <c:v>800</c:v>
                </c:pt>
                <c:pt idx="5">
                  <c:v>800</c:v>
                </c:pt>
                <c:pt idx="6">
                  <c:v>800</c:v>
                </c:pt>
                <c:pt idx="7">
                  <c:v>800</c:v>
                </c:pt>
                <c:pt idx="8">
                  <c:v>800</c:v>
                </c:pt>
                <c:pt idx="9">
                  <c:v>800</c:v>
                </c:pt>
                <c:pt idx="10">
                  <c:v>800</c:v>
                </c:pt>
                <c:pt idx="11">
                  <c:v>800</c:v>
                </c:pt>
              </c:numCache>
              <c:extLst xmlns:c15="http://schemas.microsoft.com/office/drawing/2012/chart"/>
            </c:numRef>
          </c:val>
          <c:extLst xmlns:c15="http://schemas.microsoft.com/office/drawing/2012/chart">
            <c:ext xmlns:c16="http://schemas.microsoft.com/office/drawing/2014/chart" uri="{C3380CC4-5D6E-409C-BE32-E72D297353CC}">
              <c16:uniqueId val="{00000000-67BC-4E07-AC1D-342DEA966532}"/>
            </c:ext>
          </c:extLst>
        </c:ser>
        <c:ser>
          <c:idx val="2"/>
          <c:order val="1"/>
          <c:tx>
            <c:strRef>
              <c:f>'Data 1'!$H$74</c:f>
              <c:strCache>
                <c:ptCount val="1"/>
                <c:pt idx="0">
                  <c:v>Mensual</c:v>
                </c:pt>
              </c:strCache>
            </c:strRef>
          </c:tx>
          <c:spPr>
            <a:solidFill>
              <a:srgbClr val="009900"/>
            </a:solidFill>
            <a:ln w="25400">
              <a:noFill/>
            </a:ln>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1'!$H$75:$H$86</c:f>
              <c:numCache>
                <c:formatCode>#,##0</c:formatCode>
                <c:ptCount val="12"/>
                <c:pt idx="0">
                  <c:v>738</c:v>
                </c:pt>
                <c:pt idx="1">
                  <c:v>1020</c:v>
                </c:pt>
                <c:pt idx="2">
                  <c:v>1010</c:v>
                </c:pt>
                <c:pt idx="3">
                  <c:v>978</c:v>
                </c:pt>
                <c:pt idx="4">
                  <c:v>510</c:v>
                </c:pt>
                <c:pt idx="5">
                  <c:v>419</c:v>
                </c:pt>
                <c:pt idx="6">
                  <c:v>411</c:v>
                </c:pt>
                <c:pt idx="7">
                  <c:v>651</c:v>
                </c:pt>
                <c:pt idx="8">
                  <c:v>600</c:v>
                </c:pt>
                <c:pt idx="9">
                  <c:v>870</c:v>
                </c:pt>
                <c:pt idx="10">
                  <c:v>460</c:v>
                </c:pt>
                <c:pt idx="11">
                  <c:v>870</c:v>
                </c:pt>
              </c:numCache>
            </c:numRef>
          </c:val>
          <c:extLst>
            <c:ext xmlns:c16="http://schemas.microsoft.com/office/drawing/2014/chart" uri="{C3380CC4-5D6E-409C-BE32-E72D297353CC}">
              <c16:uniqueId val="{00000001-67BC-4E07-AC1D-342DEA966532}"/>
            </c:ext>
          </c:extLst>
        </c:ser>
        <c:dLbls>
          <c:showLegendKey val="0"/>
          <c:showVal val="0"/>
          <c:showCatName val="0"/>
          <c:showSerName val="0"/>
          <c:showPercent val="0"/>
          <c:showBubbleSize val="0"/>
        </c:dLbls>
        <c:gapWidth val="150"/>
        <c:axId val="456741168"/>
        <c:axId val="456741560"/>
        <c:extLst/>
      </c:barChart>
      <c:catAx>
        <c:axId val="456741168"/>
        <c:scaling>
          <c:orientation val="minMax"/>
        </c:scaling>
        <c:delete val="0"/>
        <c:axPos val="t"/>
        <c:numFmt formatCode="General" sourceLinked="1"/>
        <c:majorTickMark val="out"/>
        <c:minorTickMark val="none"/>
        <c:tickLblPos val="none"/>
        <c:spPr>
          <a:ln w="12700">
            <a:noFill/>
            <a:prstDash val="solid"/>
          </a:ln>
        </c:spPr>
        <c:crossAx val="456741560"/>
        <c:crossesAt val="0"/>
        <c:auto val="0"/>
        <c:lblAlgn val="ctr"/>
        <c:lblOffset val="100"/>
        <c:tickMarkSkip val="1"/>
        <c:noMultiLvlLbl val="0"/>
      </c:catAx>
      <c:valAx>
        <c:axId val="456741560"/>
        <c:scaling>
          <c:orientation val="maxMin"/>
          <c:max val="150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56741168"/>
        <c:crosses val="autoZero"/>
        <c:crossBetween val="between"/>
        <c:majorUnit val="300"/>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22" r="0.75000000000000022"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284711935760509E-2"/>
          <c:y val="0.17216915508512257"/>
          <c:w val="0.86476337196980813"/>
          <c:h val="0.72076359307545568"/>
        </c:manualLayout>
      </c:layout>
      <c:barChart>
        <c:barDir val="col"/>
        <c:grouping val="stacked"/>
        <c:varyColors val="0"/>
        <c:ser>
          <c:idx val="2"/>
          <c:order val="0"/>
          <c:tx>
            <c:strRef>
              <c:f>'Data 1'!$D$91</c:f>
              <c:strCache>
                <c:ptCount val="1"/>
                <c:pt idx="0">
                  <c:v>Francia → España</c:v>
                </c:pt>
              </c:strCache>
            </c:strRef>
          </c:tx>
          <c:spPr>
            <a:solidFill>
              <a:srgbClr val="4F81BD"/>
            </a:solidFill>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1'!$D$92:$D$103</c:f>
              <c:numCache>
                <c:formatCode>#,##0.0</c:formatCode>
                <c:ptCount val="12"/>
                <c:pt idx="0">
                  <c:v>6.1402365899999802</c:v>
                </c:pt>
                <c:pt idx="1">
                  <c:v>4.7138309999999989E-2</c:v>
                </c:pt>
                <c:pt idx="2">
                  <c:v>1.3191913699999898</c:v>
                </c:pt>
                <c:pt idx="3">
                  <c:v>3.4767396200000085</c:v>
                </c:pt>
                <c:pt idx="4">
                  <c:v>11.478193899999999</c:v>
                </c:pt>
                <c:pt idx="5">
                  <c:v>7.9115651700000003</c:v>
                </c:pt>
                <c:pt idx="6">
                  <c:v>11.309139999999999</c:v>
                </c:pt>
                <c:pt idx="7">
                  <c:v>27.146100730000089</c:v>
                </c:pt>
                <c:pt idx="8">
                  <c:v>8.8739578500000089</c:v>
                </c:pt>
                <c:pt idx="9">
                  <c:v>5.8230984600000006</c:v>
                </c:pt>
                <c:pt idx="10">
                  <c:v>0.60006421000000043</c:v>
                </c:pt>
                <c:pt idx="11">
                  <c:v>5.214373300000001</c:v>
                </c:pt>
              </c:numCache>
            </c:numRef>
          </c:val>
          <c:extLst>
            <c:ext xmlns:c16="http://schemas.microsoft.com/office/drawing/2014/chart" uri="{C3380CC4-5D6E-409C-BE32-E72D297353CC}">
              <c16:uniqueId val="{00000000-B3D2-44BB-B0A1-274ECED8EA63}"/>
            </c:ext>
          </c:extLst>
        </c:ser>
        <c:ser>
          <c:idx val="0"/>
          <c:order val="1"/>
          <c:tx>
            <c:strRef>
              <c:f>'Data 1'!$E$91</c:f>
              <c:strCache>
                <c:ptCount val="1"/>
                <c:pt idx="0">
                  <c:v>España → Francia</c:v>
                </c:pt>
              </c:strCache>
            </c:strRef>
          </c:tx>
          <c:spPr>
            <a:solidFill>
              <a:srgbClr val="C0504D"/>
            </a:solidFill>
            <a:ln w="25400">
              <a:noFill/>
            </a:ln>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1'!$E$92:$E$103</c:f>
              <c:numCache>
                <c:formatCode>#,##0.0</c:formatCode>
                <c:ptCount val="12"/>
                <c:pt idx="0">
                  <c:v>5.5169375699999712</c:v>
                </c:pt>
                <c:pt idx="1">
                  <c:v>8.652879169999995</c:v>
                </c:pt>
                <c:pt idx="2">
                  <c:v>3.1788358599999902</c:v>
                </c:pt>
                <c:pt idx="3">
                  <c:v>0.89050451999999947</c:v>
                </c:pt>
                <c:pt idx="4">
                  <c:v>1.1944663999999998</c:v>
                </c:pt>
                <c:pt idx="5">
                  <c:v>0.11771708999999904</c:v>
                </c:pt>
                <c:pt idx="6">
                  <c:v>0.25580360000000096</c:v>
                </c:pt>
                <c:pt idx="7">
                  <c:v>0</c:v>
                </c:pt>
                <c:pt idx="8">
                  <c:v>0.13396749999999996</c:v>
                </c:pt>
                <c:pt idx="9">
                  <c:v>2.8610989999999989E-2</c:v>
                </c:pt>
                <c:pt idx="10">
                  <c:v>15.341479189999903</c:v>
                </c:pt>
                <c:pt idx="11">
                  <c:v>26.063155030000114</c:v>
                </c:pt>
              </c:numCache>
            </c:numRef>
          </c:val>
          <c:extLst>
            <c:ext xmlns:c16="http://schemas.microsoft.com/office/drawing/2014/chart" uri="{C3380CC4-5D6E-409C-BE32-E72D297353CC}">
              <c16:uniqueId val="{00000001-B3D2-44BB-B0A1-274ECED8EA63}"/>
            </c:ext>
          </c:extLst>
        </c:ser>
        <c:dLbls>
          <c:showLegendKey val="0"/>
          <c:showVal val="0"/>
          <c:showCatName val="0"/>
          <c:showSerName val="0"/>
          <c:showPercent val="0"/>
          <c:showBubbleSize val="0"/>
        </c:dLbls>
        <c:gapWidth val="150"/>
        <c:overlap val="100"/>
        <c:axId val="456744696"/>
        <c:axId val="456745088"/>
      </c:barChart>
      <c:lineChart>
        <c:grouping val="standard"/>
        <c:varyColors val="0"/>
        <c:ser>
          <c:idx val="1"/>
          <c:order val="2"/>
          <c:tx>
            <c:strRef>
              <c:f>'Data 1'!$F$91</c:f>
              <c:strCache>
                <c:ptCount val="1"/>
                <c:pt idx="0">
                  <c:v>Tasa de acoplamiento (%)</c:v>
                </c:pt>
              </c:strCache>
            </c:strRef>
          </c:tx>
          <c:spPr>
            <a:ln w="25400">
              <a:solidFill>
                <a:srgbClr val="9BBB59"/>
              </a:solidFill>
              <a:prstDash val="solid"/>
            </a:ln>
          </c:spPr>
          <c:marker>
            <c:symbol val="none"/>
          </c:marker>
          <c:dLbls>
            <c:dLbl>
              <c:idx val="0"/>
              <c:numFmt formatCode="0%" sourceLinked="0"/>
              <c:spPr/>
              <c:txPr>
                <a:bodyPr/>
                <a:lstStyle/>
                <a:p>
                  <a:pPr>
                    <a:defRPr sz="800" b="1" i="0" u="none" strike="noStrike" baseline="0">
                      <a:solidFill>
                        <a:schemeClr val="tx1"/>
                      </a:solidFill>
                      <a:latin typeface="Arial"/>
                      <a:ea typeface="Arial"/>
                      <a:cs typeface="Arial"/>
                    </a:defRPr>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2-B3D2-44BB-B0A1-274ECED8EA63}"/>
                </c:ext>
              </c:extLst>
            </c:dLbl>
            <c:dLbl>
              <c:idx val="2"/>
              <c:numFmt formatCode="0%" sourceLinked="0"/>
              <c:spPr/>
              <c:txPr>
                <a:bodyPr/>
                <a:lstStyle/>
                <a:p>
                  <a:pPr>
                    <a:defRPr sz="800" b="1" i="0" u="none" strike="noStrike" baseline="0">
                      <a:solidFill>
                        <a:schemeClr val="tx1"/>
                      </a:solidFill>
                      <a:latin typeface="Arial"/>
                      <a:ea typeface="Arial"/>
                      <a:cs typeface="Arial"/>
                    </a:defRPr>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3-B3D2-44BB-B0A1-274ECED8EA63}"/>
                </c:ext>
              </c:extLst>
            </c:dLbl>
            <c:dLbl>
              <c:idx val="3"/>
              <c:numFmt formatCode="0%" sourceLinked="0"/>
              <c:spPr>
                <a:noFill/>
                <a:ln w="25400">
                  <a:noFill/>
                </a:ln>
              </c:spPr>
              <c:txPr>
                <a:bodyPr/>
                <a:lstStyle/>
                <a:p>
                  <a:pPr>
                    <a:defRPr sz="800" b="1" i="0" u="none" strike="noStrike" baseline="0">
                      <a:solidFill>
                        <a:sysClr val="windowText" lastClr="000000"/>
                      </a:solidFill>
                      <a:latin typeface="Arial"/>
                      <a:ea typeface="Arial"/>
                      <a:cs typeface="Arial"/>
                    </a:defRPr>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4-B3D2-44BB-B0A1-274ECED8EA63}"/>
                </c:ext>
              </c:extLst>
            </c:dLbl>
            <c:dLbl>
              <c:idx val="4"/>
              <c:layout>
                <c:manualLayout>
                  <c:x val="-2.6056423279779264E-2"/>
                  <c:y val="-3.9674574596034289E-2"/>
                </c:manualLayout>
              </c:layout>
              <c:numFmt formatCode="0%" sourceLinked="0"/>
              <c:spPr>
                <a:noFill/>
                <a:ln w="25400">
                  <a:noFill/>
                </a:ln>
              </c:spPr>
              <c:txPr>
                <a:bodyPr wrap="square" lIns="38100" tIns="19050" rIns="38100" bIns="19050" anchor="ctr">
                  <a:spAutoFit/>
                </a:bodyPr>
                <a:lstStyle/>
                <a:p>
                  <a:pPr>
                    <a:defRPr sz="800" b="1" i="0" u="none" strike="noStrike" baseline="0">
                      <a:solidFill>
                        <a:schemeClr val="bg1"/>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26-465E-9B77-77AED468B039}"/>
                </c:ext>
              </c:extLst>
            </c:dLbl>
            <c:dLbl>
              <c:idx val="5"/>
              <c:numFmt formatCode="0%" sourceLinked="0"/>
              <c:spPr>
                <a:noFill/>
                <a:ln w="25400">
                  <a:noFill/>
                </a:ln>
              </c:spPr>
              <c:txPr>
                <a:bodyPr/>
                <a:lstStyle/>
                <a:p>
                  <a:pPr>
                    <a:defRPr sz="800" b="1" i="0" u="none" strike="noStrike" baseline="0">
                      <a:solidFill>
                        <a:schemeClr val="tx1"/>
                      </a:solidFill>
                      <a:latin typeface="Arial"/>
                      <a:ea typeface="Arial"/>
                      <a:cs typeface="Arial"/>
                    </a:defRPr>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5-B3D2-44BB-B0A1-274ECED8EA63}"/>
                </c:ext>
              </c:extLst>
            </c:dLbl>
            <c:dLbl>
              <c:idx val="6"/>
              <c:numFmt formatCode="0%" sourceLinked="0"/>
              <c:spPr/>
              <c:txPr>
                <a:bodyPr/>
                <a:lstStyle/>
                <a:p>
                  <a:pPr>
                    <a:defRPr sz="800" b="1" i="0" u="none" strike="noStrike" baseline="0">
                      <a:solidFill>
                        <a:sysClr val="windowText" lastClr="000000"/>
                      </a:solidFill>
                      <a:latin typeface="Arial"/>
                      <a:ea typeface="Arial"/>
                      <a:cs typeface="Arial"/>
                    </a:defRPr>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6-B3D2-44BB-B0A1-274ECED8EA63}"/>
                </c:ext>
              </c:extLst>
            </c:dLbl>
            <c:dLbl>
              <c:idx val="7"/>
              <c:numFmt formatCode="0%" sourceLinked="0"/>
              <c:spPr/>
              <c:txPr>
                <a:bodyPr/>
                <a:lstStyle/>
                <a:p>
                  <a:pPr>
                    <a:defRPr sz="800" b="1" i="0" u="none" strike="noStrike" baseline="0">
                      <a:solidFill>
                        <a:schemeClr val="bg1"/>
                      </a:solidFill>
                      <a:latin typeface="Arial"/>
                      <a:ea typeface="Arial"/>
                      <a:cs typeface="Arial"/>
                    </a:defRPr>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7-B3D2-44BB-B0A1-274ECED8EA63}"/>
                </c:ext>
              </c:extLst>
            </c:dLbl>
            <c:dLbl>
              <c:idx val="8"/>
              <c:numFmt formatCode="0%" sourceLinked="0"/>
              <c:spPr>
                <a:noFill/>
                <a:ln w="25400">
                  <a:noFill/>
                </a:ln>
              </c:spPr>
              <c:txPr>
                <a:bodyPr wrap="square" lIns="38100" tIns="19050" rIns="38100" bIns="19050" anchor="ctr">
                  <a:spAutoFit/>
                </a:bodyPr>
                <a:lstStyle/>
                <a:p>
                  <a:pPr>
                    <a:defRPr sz="800" b="1" i="0" u="none" strike="noStrike" baseline="0">
                      <a:solidFill>
                        <a:schemeClr val="tx1"/>
                      </a:solidFill>
                      <a:latin typeface="Arial"/>
                      <a:ea typeface="Arial"/>
                      <a:cs typeface="Arial"/>
                    </a:defRPr>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0-ABCE-44E5-ADE6-F3831A2F41FD}"/>
                </c:ext>
              </c:extLst>
            </c:dLbl>
            <c:dLbl>
              <c:idx val="9"/>
              <c:numFmt formatCode="0%" sourceLinked="0"/>
              <c:spPr>
                <a:noFill/>
                <a:ln w="25400">
                  <a:noFill/>
                </a:ln>
              </c:spPr>
              <c:txPr>
                <a:bodyPr/>
                <a:lstStyle/>
                <a:p>
                  <a:pPr>
                    <a:defRPr sz="800" b="1" i="0" u="none" strike="noStrike" baseline="0">
                      <a:solidFill>
                        <a:schemeClr val="tx1"/>
                      </a:solidFill>
                      <a:latin typeface="Arial"/>
                      <a:ea typeface="Arial"/>
                      <a:cs typeface="Arial"/>
                    </a:defRPr>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8-B3D2-44BB-B0A1-274ECED8EA63}"/>
                </c:ext>
              </c:extLst>
            </c:dLbl>
            <c:dLbl>
              <c:idx val="10"/>
              <c:layout>
                <c:manualLayout>
                  <c:x val="-2.4376174602975222E-2"/>
                  <c:y val="-3.0445225265162114E-2"/>
                </c:manualLayout>
              </c:layout>
              <c:numFmt formatCode="0%" sourceLinked="0"/>
              <c:spPr>
                <a:noFill/>
                <a:ln w="25400">
                  <a:noFill/>
                </a:ln>
              </c:spPr>
              <c:txPr>
                <a:bodyPr/>
                <a:lstStyle/>
                <a:p>
                  <a:pPr>
                    <a:defRPr sz="800" b="1" i="0" u="none" strike="noStrike" baseline="0">
                      <a:solidFill>
                        <a:schemeClr val="bg1"/>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D2-44BB-B0A1-274ECED8EA63}"/>
                </c:ext>
              </c:extLst>
            </c:dLbl>
            <c:dLbl>
              <c:idx val="11"/>
              <c:numFmt formatCode="0%" sourceLinked="0"/>
              <c:spPr/>
              <c:txPr>
                <a:bodyPr/>
                <a:lstStyle/>
                <a:p>
                  <a:pPr>
                    <a:defRPr sz="800" b="1" i="0" u="none" strike="noStrike" baseline="0">
                      <a:solidFill>
                        <a:schemeClr val="bg1"/>
                      </a:solidFill>
                      <a:latin typeface="Arial"/>
                      <a:ea typeface="Arial"/>
                      <a:cs typeface="Arial"/>
                    </a:defRPr>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A-B3D2-44BB-B0A1-274ECED8EA63}"/>
                </c:ext>
              </c:extLst>
            </c:dLbl>
            <c:numFmt formatCode="0%" sourceLinked="0"/>
            <c:spPr>
              <a:noFill/>
              <a:ln w="25400">
                <a:noFill/>
              </a:ln>
            </c:spPr>
            <c:txPr>
              <a:bodyPr wrap="square" lIns="38100" tIns="19050" rIns="38100" bIns="19050" anchor="ctr">
                <a:spAutoFit/>
              </a:bodyPr>
              <a:lstStyle/>
              <a:p>
                <a:pPr>
                  <a:defRPr sz="800" b="1" i="0" u="none" strike="noStrike" baseline="0">
                    <a:solidFill>
                      <a:sysClr val="windowText" lastClr="000000"/>
                    </a:solidFill>
                    <a:latin typeface="Arial"/>
                    <a:ea typeface="Arial"/>
                    <a:cs typeface="Aria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1'!$F$92:$F$103</c:f>
              <c:numCache>
                <c:formatCode>0.0%</c:formatCode>
                <c:ptCount val="12"/>
                <c:pt idx="0">
                  <c:v>0.399193548387</c:v>
                </c:pt>
                <c:pt idx="1">
                  <c:v>0.24553571428600002</c:v>
                </c:pt>
                <c:pt idx="2">
                  <c:v>0.52232351566199997</c:v>
                </c:pt>
                <c:pt idx="3">
                  <c:v>0.523611111111</c:v>
                </c:pt>
                <c:pt idx="4">
                  <c:v>0.31182795698900001</c:v>
                </c:pt>
                <c:pt idx="5">
                  <c:v>0.34722222222200005</c:v>
                </c:pt>
                <c:pt idx="6">
                  <c:v>0.34811827956999997</c:v>
                </c:pt>
                <c:pt idx="7">
                  <c:v>0.110215053763</c:v>
                </c:pt>
                <c:pt idx="8">
                  <c:v>0.254166666667</c:v>
                </c:pt>
                <c:pt idx="9">
                  <c:v>0.34408602150500001</c:v>
                </c:pt>
                <c:pt idx="10">
                  <c:v>0.43472222222200002</c:v>
                </c:pt>
                <c:pt idx="11">
                  <c:v>0.33064516128999999</c:v>
                </c:pt>
              </c:numCache>
            </c:numRef>
          </c:val>
          <c:smooth val="0"/>
          <c:extLst>
            <c:ext xmlns:c16="http://schemas.microsoft.com/office/drawing/2014/chart" uri="{C3380CC4-5D6E-409C-BE32-E72D297353CC}">
              <c16:uniqueId val="{0000000B-B3D2-44BB-B0A1-274ECED8EA63}"/>
            </c:ext>
          </c:extLst>
        </c:ser>
        <c:dLbls>
          <c:showLegendKey val="0"/>
          <c:showVal val="0"/>
          <c:showCatName val="0"/>
          <c:showSerName val="0"/>
          <c:showPercent val="0"/>
          <c:showBubbleSize val="0"/>
        </c:dLbls>
        <c:marker val="1"/>
        <c:smooth val="0"/>
        <c:axId val="456745480"/>
        <c:axId val="456745872"/>
      </c:lineChart>
      <c:catAx>
        <c:axId val="456744696"/>
        <c:scaling>
          <c:orientation val="minMax"/>
        </c:scaling>
        <c:delete val="0"/>
        <c:axPos val="b"/>
        <c:numFmt formatCode="General" sourceLinked="1"/>
        <c:majorTickMark val="out"/>
        <c:minorTickMark val="none"/>
        <c:tickLblPos val="nextTo"/>
        <c:spPr>
          <a:ln w="12700">
            <a:pattFill prst="pct50">
              <a:fgClr>
                <a:srgbClr val="969696"/>
              </a:fgClr>
              <a:bgClr>
                <a:srgbClr val="FFFFFF"/>
              </a:bgClr>
            </a:pattFill>
            <a:prstDash val="solid"/>
          </a:ln>
        </c:spPr>
        <c:txPr>
          <a:bodyPr rot="0" vert="horz"/>
          <a:lstStyle/>
          <a:p>
            <a:pPr>
              <a:defRPr sz="800" b="0" i="0" u="none" strike="noStrike" baseline="0">
                <a:solidFill>
                  <a:srgbClr val="004563"/>
                </a:solidFill>
                <a:latin typeface="Arial"/>
                <a:ea typeface="Arial"/>
                <a:cs typeface="Arial"/>
              </a:defRPr>
            </a:pPr>
            <a:endParaRPr lang="es-ES"/>
          </a:p>
        </c:txPr>
        <c:crossAx val="456745088"/>
        <c:crossesAt val="0"/>
        <c:auto val="0"/>
        <c:lblAlgn val="ctr"/>
        <c:lblOffset val="100"/>
        <c:tickLblSkip val="1"/>
        <c:tickMarkSkip val="1"/>
        <c:noMultiLvlLbl val="0"/>
      </c:catAx>
      <c:valAx>
        <c:axId val="456745088"/>
        <c:scaling>
          <c:orientation val="minMax"/>
          <c:max val="32"/>
        </c:scaling>
        <c:delete val="0"/>
        <c:axPos val="l"/>
        <c:majorGridlines>
          <c:spPr>
            <a:ln w="12700">
              <a:pattFill prst="pct50">
                <a:fgClr>
                  <a:srgbClr val="969696"/>
                </a:fgClr>
                <a:bgClr>
                  <a:srgbClr val="FFFFFF"/>
                </a:bgClr>
              </a:patt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456744696"/>
        <c:crosses val="autoZero"/>
        <c:crossBetween val="between"/>
        <c:majorUnit val="4"/>
      </c:valAx>
      <c:catAx>
        <c:axId val="456745480"/>
        <c:scaling>
          <c:orientation val="minMax"/>
        </c:scaling>
        <c:delete val="1"/>
        <c:axPos val="b"/>
        <c:majorTickMark val="out"/>
        <c:minorTickMark val="none"/>
        <c:tickLblPos val="nextTo"/>
        <c:crossAx val="456745872"/>
        <c:crosses val="autoZero"/>
        <c:auto val="0"/>
        <c:lblAlgn val="ctr"/>
        <c:lblOffset val="100"/>
        <c:noMultiLvlLbl val="0"/>
      </c:catAx>
      <c:valAx>
        <c:axId val="456745872"/>
        <c:scaling>
          <c:orientation val="minMax"/>
          <c:max val="1"/>
        </c:scaling>
        <c:delete val="0"/>
        <c:axPos val="r"/>
        <c:numFmt formatCode="0.0%" sourceLinked="1"/>
        <c:majorTickMark val="none"/>
        <c:minorTickMark val="none"/>
        <c:tickLblPos val="none"/>
        <c:spPr>
          <a:ln w="9525">
            <a:noFill/>
          </a:ln>
        </c:spPr>
        <c:crossAx val="456745480"/>
        <c:crosses val="max"/>
        <c:crossBetween val="between"/>
        <c:majorUnit val="0.2"/>
      </c:valAx>
      <c:spPr>
        <a:noFill/>
        <a:ln w="25400">
          <a:noFill/>
        </a:ln>
      </c:spPr>
    </c:plotArea>
    <c:legend>
      <c:legendPos val="b"/>
      <c:layout>
        <c:manualLayout>
          <c:xMode val="edge"/>
          <c:yMode val="edge"/>
          <c:x val="0.14107897430870936"/>
          <c:y val="3.2786885245901641E-2"/>
          <c:w val="0.7541503305344095"/>
          <c:h val="7.9235331239332768E-2"/>
        </c:manualLayout>
      </c:layout>
      <c:overlay val="0"/>
      <c:spPr>
        <a:noFill/>
        <a:ln w="25400">
          <a:noFill/>
        </a:ln>
      </c:spPr>
      <c:txPr>
        <a:bodyPr/>
        <a:lstStyle/>
        <a:p>
          <a:pPr>
            <a:defRPr sz="800" b="0" i="0" u="none" strike="noStrike" baseline="0">
              <a:solidFill>
                <a:srgbClr val="004563"/>
              </a:solidFill>
              <a:latin typeface="Arial"/>
              <a:ea typeface="Arial"/>
              <a:cs typeface="Arial"/>
            </a:defRPr>
          </a:pPr>
          <a:endParaRPr lang="es-ES"/>
        </a:p>
      </c:txPr>
    </c:legend>
    <c:plotVisOnly val="0"/>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000000000000022" r="0.75000000000000022" t="1" header="0" footer="0"/>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43478260869557E-2"/>
          <c:y val="0.18183641330548053"/>
          <c:w val="0.52902335007293155"/>
          <c:h val="0.68968278965129359"/>
        </c:manualLayout>
      </c:layout>
      <c:barChart>
        <c:barDir val="col"/>
        <c:grouping val="stacked"/>
        <c:varyColors val="0"/>
        <c:ser>
          <c:idx val="0"/>
          <c:order val="0"/>
          <c:tx>
            <c:strRef>
              <c:f>'Data 1'!$D$91</c:f>
              <c:strCache>
                <c:ptCount val="1"/>
                <c:pt idx="0">
                  <c:v>Francia → España</c:v>
                </c:pt>
              </c:strCache>
            </c:strRef>
          </c:tx>
          <c:spPr>
            <a:solidFill>
              <a:srgbClr val="4F81BD"/>
            </a:solidFill>
            <a:ln w="25400">
              <a:noFill/>
            </a:ln>
          </c:spPr>
          <c:invertIfNegative val="0"/>
          <c:cat>
            <c:numRef>
              <c:f>'Data 1'!$C$104</c:f>
              <c:numCache>
                <c:formatCode>0</c:formatCode>
                <c:ptCount val="1"/>
                <c:pt idx="0">
                  <c:v>2021</c:v>
                </c:pt>
              </c:numCache>
            </c:numRef>
          </c:cat>
          <c:val>
            <c:numRef>
              <c:f>'Data 1'!$D$104</c:f>
              <c:numCache>
                <c:formatCode>#,##0.0</c:formatCode>
                <c:ptCount val="1"/>
                <c:pt idx="0">
                  <c:v>89.339799510000077</c:v>
                </c:pt>
              </c:numCache>
            </c:numRef>
          </c:val>
          <c:extLst>
            <c:ext xmlns:c16="http://schemas.microsoft.com/office/drawing/2014/chart" uri="{C3380CC4-5D6E-409C-BE32-E72D297353CC}">
              <c16:uniqueId val="{00000000-3BBD-47BE-908F-08A163FF2D1D}"/>
            </c:ext>
          </c:extLst>
        </c:ser>
        <c:ser>
          <c:idx val="1"/>
          <c:order val="1"/>
          <c:tx>
            <c:strRef>
              <c:f>'Data 1'!$E$91</c:f>
              <c:strCache>
                <c:ptCount val="1"/>
                <c:pt idx="0">
                  <c:v>España → Francia</c:v>
                </c:pt>
              </c:strCache>
            </c:strRef>
          </c:tx>
          <c:spPr>
            <a:solidFill>
              <a:srgbClr val="C0504D"/>
            </a:solidFill>
            <a:ln w="25400">
              <a:noFill/>
            </a:ln>
          </c:spPr>
          <c:invertIfNegative val="0"/>
          <c:cat>
            <c:numRef>
              <c:f>'Data 1'!$C$104</c:f>
              <c:numCache>
                <c:formatCode>0</c:formatCode>
                <c:ptCount val="1"/>
                <c:pt idx="0">
                  <c:v>2021</c:v>
                </c:pt>
              </c:numCache>
            </c:numRef>
          </c:cat>
          <c:val>
            <c:numRef>
              <c:f>'Data 1'!$E$104</c:f>
              <c:numCache>
                <c:formatCode>#,##0.0</c:formatCode>
                <c:ptCount val="1"/>
                <c:pt idx="0">
                  <c:v>61.374356919999968</c:v>
                </c:pt>
              </c:numCache>
            </c:numRef>
          </c:val>
          <c:extLst>
            <c:ext xmlns:c16="http://schemas.microsoft.com/office/drawing/2014/chart" uri="{C3380CC4-5D6E-409C-BE32-E72D297353CC}">
              <c16:uniqueId val="{00000001-3BBD-47BE-908F-08A163FF2D1D}"/>
            </c:ext>
          </c:extLst>
        </c:ser>
        <c:dLbls>
          <c:showLegendKey val="0"/>
          <c:showVal val="0"/>
          <c:showCatName val="0"/>
          <c:showSerName val="0"/>
          <c:showPercent val="0"/>
          <c:showBubbleSize val="0"/>
        </c:dLbls>
        <c:gapWidth val="150"/>
        <c:overlap val="100"/>
        <c:axId val="456746656"/>
        <c:axId val="456747048"/>
      </c:barChart>
      <c:lineChart>
        <c:grouping val="standard"/>
        <c:varyColors val="0"/>
        <c:ser>
          <c:idx val="2"/>
          <c:order val="2"/>
          <c:tx>
            <c:strRef>
              <c:f>'Data 1'!$F$91</c:f>
              <c:strCache>
                <c:ptCount val="1"/>
                <c:pt idx="0">
                  <c:v>Tasa de acoplamiento (%)</c:v>
                </c:pt>
              </c:strCache>
            </c:strRef>
          </c:tx>
          <c:spPr>
            <a:ln>
              <a:noFill/>
            </a:ln>
          </c:spPr>
          <c:marker>
            <c:symbol val="circle"/>
            <c:size val="7"/>
            <c:spPr>
              <a:solidFill>
                <a:srgbClr val="9BBB59"/>
              </a:solidFill>
              <a:ln>
                <a:noFill/>
              </a:ln>
            </c:spPr>
          </c:marker>
          <c:dLbls>
            <c:dLbl>
              <c:idx val="0"/>
              <c:layout>
                <c:manualLayout>
                  <c:x val="-0.27869678926929059"/>
                  <c:y val="-8.0039840296835862E-2"/>
                </c:manualLayout>
              </c:layout>
              <c:showLegendKey val="0"/>
              <c:showVal val="1"/>
              <c:showCatName val="0"/>
              <c:showSerName val="0"/>
              <c:showPercent val="0"/>
              <c:showBubbleSize val="0"/>
              <c:extLst>
                <c:ext xmlns:c15="http://schemas.microsoft.com/office/drawing/2012/chart" uri="{CE6537A1-D6FC-4f65-9D91-7224C49458BB}">
                  <c15:layout>
                    <c:manualLayout>
                      <c:w val="0.40792121610271675"/>
                      <c:h val="0.16644919385076865"/>
                    </c:manualLayout>
                  </c15:layout>
                </c:ext>
                <c:ext xmlns:c16="http://schemas.microsoft.com/office/drawing/2014/chart" uri="{C3380CC4-5D6E-409C-BE32-E72D297353CC}">
                  <c16:uniqueId val="{00000002-3BBD-47BE-908F-08A163FF2D1D}"/>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 1'!$C$104</c:f>
              <c:numCache>
                <c:formatCode>0</c:formatCode>
                <c:ptCount val="1"/>
                <c:pt idx="0">
                  <c:v>2021</c:v>
                </c:pt>
              </c:numCache>
            </c:numRef>
          </c:cat>
          <c:val>
            <c:numRef>
              <c:f>'Data 1'!$F$104</c:f>
              <c:numCache>
                <c:formatCode>0.0%</c:formatCode>
                <c:ptCount val="1"/>
                <c:pt idx="0">
                  <c:v>0.34801469128400003</c:v>
                </c:pt>
              </c:numCache>
            </c:numRef>
          </c:val>
          <c:smooth val="0"/>
          <c:extLst>
            <c:ext xmlns:c16="http://schemas.microsoft.com/office/drawing/2014/chart" uri="{C3380CC4-5D6E-409C-BE32-E72D297353CC}">
              <c16:uniqueId val="{00000003-3BBD-47BE-908F-08A163FF2D1D}"/>
            </c:ext>
          </c:extLst>
        </c:ser>
        <c:dLbls>
          <c:showLegendKey val="0"/>
          <c:showVal val="0"/>
          <c:showCatName val="0"/>
          <c:showSerName val="0"/>
          <c:showPercent val="0"/>
          <c:showBubbleSize val="0"/>
        </c:dLbls>
        <c:marker val="1"/>
        <c:smooth val="0"/>
        <c:axId val="456747832"/>
        <c:axId val="456747440"/>
      </c:lineChart>
      <c:catAx>
        <c:axId val="456746656"/>
        <c:scaling>
          <c:orientation val="maxMin"/>
        </c:scaling>
        <c:delete val="0"/>
        <c:axPos val="b"/>
        <c:numFmt formatCode="0" sourceLinked="1"/>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456747048"/>
        <c:crosses val="autoZero"/>
        <c:auto val="1"/>
        <c:lblAlgn val="ctr"/>
        <c:lblOffset val="100"/>
        <c:tickLblSkip val="1"/>
        <c:tickMarkSkip val="1"/>
        <c:noMultiLvlLbl val="0"/>
      </c:catAx>
      <c:valAx>
        <c:axId val="456747048"/>
        <c:scaling>
          <c:orientation val="minMax"/>
        </c:scaling>
        <c:delete val="0"/>
        <c:axPos val="r"/>
        <c:majorGridlines>
          <c:spPr>
            <a:ln w="3175">
              <a:solidFill>
                <a:srgbClr val="C0C0C0"/>
              </a:solid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456746656"/>
        <c:crosses val="autoZero"/>
        <c:crossBetween val="between"/>
        <c:majorUnit val="20"/>
      </c:valAx>
      <c:valAx>
        <c:axId val="456747440"/>
        <c:scaling>
          <c:orientation val="minMax"/>
          <c:max val="1"/>
          <c:min val="0"/>
        </c:scaling>
        <c:delete val="0"/>
        <c:axPos val="l"/>
        <c:numFmt formatCode="0.0%" sourceLinked="1"/>
        <c:majorTickMark val="out"/>
        <c:minorTickMark val="none"/>
        <c:tickLblPos val="none"/>
        <c:spPr>
          <a:ln>
            <a:noFill/>
          </a:ln>
        </c:spPr>
        <c:crossAx val="456747832"/>
        <c:crosses val="autoZero"/>
        <c:crossBetween val="between"/>
      </c:valAx>
      <c:catAx>
        <c:axId val="456747832"/>
        <c:scaling>
          <c:orientation val="minMax"/>
        </c:scaling>
        <c:delete val="1"/>
        <c:axPos val="b"/>
        <c:numFmt formatCode="0" sourceLinked="1"/>
        <c:majorTickMark val="out"/>
        <c:minorTickMark val="none"/>
        <c:tickLblPos val="none"/>
        <c:crossAx val="456747440"/>
        <c:crosses val="autoZero"/>
        <c:auto val="1"/>
        <c:lblAlgn val="ctr"/>
        <c:lblOffset val="100"/>
        <c:noMultiLvlLbl val="0"/>
      </c:catAx>
      <c:spPr>
        <a:noFill/>
        <a:ln w="25400">
          <a:noFill/>
        </a:ln>
      </c:spPr>
    </c:plotArea>
    <c:plotVisOnly val="1"/>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000000000001343" r="0.75000000000001343"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377A-4C1B-A8EF-B2072236D660}"/>
              </c:ext>
            </c:extLst>
          </c:dPt>
          <c:dPt>
            <c:idx val="1"/>
            <c:bubble3D val="0"/>
            <c:explosion val="0"/>
            <c:spPr>
              <a:solidFill>
                <a:srgbClr val="FFC000"/>
              </a:solidFill>
              <a:ln w="19050">
                <a:noFill/>
              </a:ln>
              <a:effectLst/>
            </c:spPr>
            <c:extLst>
              <c:ext xmlns:c16="http://schemas.microsoft.com/office/drawing/2014/chart" uri="{C3380CC4-5D6E-409C-BE32-E72D297353CC}">
                <c16:uniqueId val="{00000003-377A-4C1B-A8EF-B2072236D660}"/>
              </c:ext>
            </c:extLst>
          </c:dPt>
          <c:dPt>
            <c:idx val="2"/>
            <c:bubble3D val="0"/>
            <c:explosion val="0"/>
            <c:spPr>
              <a:solidFill>
                <a:srgbClr val="66FF33"/>
              </a:solidFill>
              <a:ln w="19050">
                <a:noFill/>
              </a:ln>
              <a:effectLst/>
            </c:spPr>
            <c:extLst>
              <c:ext xmlns:c16="http://schemas.microsoft.com/office/drawing/2014/chart" uri="{C3380CC4-5D6E-409C-BE32-E72D297353CC}">
                <c16:uniqueId val="{00000005-377A-4C1B-A8EF-B2072236D660}"/>
              </c:ext>
            </c:extLst>
          </c:dPt>
          <c:dPt>
            <c:idx val="3"/>
            <c:bubble3D val="0"/>
            <c:explosion val="0"/>
            <c:spPr>
              <a:solidFill>
                <a:srgbClr val="CC00CC"/>
              </a:solidFill>
              <a:ln w="19050">
                <a:noFill/>
              </a:ln>
              <a:effectLst/>
            </c:spPr>
            <c:extLst>
              <c:ext xmlns:c16="http://schemas.microsoft.com/office/drawing/2014/chart" uri="{C3380CC4-5D6E-409C-BE32-E72D297353CC}">
                <c16:uniqueId val="{00000007-377A-4C1B-A8EF-B2072236D660}"/>
              </c:ext>
            </c:extLst>
          </c:dPt>
          <c:dLbls>
            <c:dLbl>
              <c:idx val="0"/>
              <c:layout>
                <c:manualLayout>
                  <c:x val="-0.14064756428268044"/>
                  <c:y val="-0.25058434832903032"/>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77A-4C1B-A8EF-B2072236D660}"/>
                </c:ext>
              </c:extLst>
            </c:dLbl>
            <c:dLbl>
              <c:idx val="1"/>
              <c:layout>
                <c:manualLayout>
                  <c:x val="0.16542642750569031"/>
                  <c:y val="-5.6100973506499251E-2"/>
                </c:manualLayout>
              </c:layout>
              <c:numFmt formatCode="0.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77A-4C1B-A8EF-B2072236D660}"/>
                </c:ext>
              </c:extLst>
            </c:dLbl>
            <c:dLbl>
              <c:idx val="2"/>
              <c:layout>
                <c:manualLayout>
                  <c:x val="0.1459368771849576"/>
                  <c:y val="8.0411689852614807E-2"/>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15402925256749544"/>
                      <c:h val="0.19057515424822782"/>
                    </c:manualLayout>
                  </c15:layout>
                </c:ext>
                <c:ext xmlns:c16="http://schemas.microsoft.com/office/drawing/2014/chart" uri="{C3380CC4-5D6E-409C-BE32-E72D297353CC}">
                  <c16:uniqueId val="{00000005-377A-4C1B-A8EF-B2072236D660}"/>
                </c:ext>
              </c:extLst>
            </c:dLbl>
            <c:dLbl>
              <c:idx val="3"/>
              <c:layout>
                <c:manualLayout>
                  <c:x val="0.18749957710587623"/>
                  <c:y val="8.2281427809532265E-2"/>
                </c:manualLayout>
              </c:layout>
              <c:numFmt formatCode="0.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377A-4C1B-A8EF-B2072236D66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'Data 1'!$C$9:$C$11</c:f>
              <c:strCache>
                <c:ptCount val="3"/>
                <c:pt idx="0">
                  <c:v>Mercados diario e intradiario </c:v>
                </c:pt>
                <c:pt idx="1">
                  <c:v>Servicios de ajuste</c:v>
                </c:pt>
                <c:pt idx="2">
                  <c:v>Pagos por capacidad</c:v>
                </c:pt>
              </c:strCache>
            </c:strRef>
          </c:cat>
          <c:val>
            <c:numRef>
              <c:f>'Data 1'!$Q$9:$Q$11</c:f>
              <c:numCache>
                <c:formatCode>#,##0.00</c:formatCode>
                <c:ptCount val="3"/>
                <c:pt idx="0">
                  <c:v>113.08</c:v>
                </c:pt>
                <c:pt idx="1">
                  <c:v>4.28</c:v>
                </c:pt>
                <c:pt idx="2">
                  <c:v>1.3</c:v>
                </c:pt>
              </c:numCache>
            </c:numRef>
          </c:val>
          <c:extLst>
            <c:ext xmlns:c16="http://schemas.microsoft.com/office/drawing/2014/chart" uri="{C3380CC4-5D6E-409C-BE32-E72D297353CC}">
              <c16:uniqueId val="{00000008-377A-4C1B-A8EF-B2072236D660}"/>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221740395262247E-2"/>
          <c:y val="7.7125084415364573E-2"/>
          <c:w val="0.88780295329042891"/>
          <c:h val="0.81580754544174849"/>
        </c:manualLayout>
      </c:layout>
      <c:barChart>
        <c:barDir val="col"/>
        <c:grouping val="clustered"/>
        <c:varyColors val="0"/>
        <c:ser>
          <c:idx val="2"/>
          <c:order val="0"/>
          <c:spPr>
            <a:solidFill>
              <a:srgbClr val="FF9900"/>
            </a:solidFill>
          </c:spPr>
          <c:invertIfNegative val="0"/>
          <c:dLbls>
            <c:dLbl>
              <c:idx val="1"/>
              <c:layout>
                <c:manualLayout>
                  <c:x val="-3.0327744495531497E-17"/>
                  <c:y val="2.26295541977823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8A-4EA1-B20A-4A1AA40063D1}"/>
                </c:ext>
              </c:extLst>
            </c:dLbl>
            <c:dLbl>
              <c:idx val="9"/>
              <c:layout>
                <c:manualLayout>
                  <c:x val="-6.0341056685752619E-17"/>
                  <c:y val="-1.81036433582256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8A-4EA1-B20A-4A1AA40063D1}"/>
                </c:ext>
              </c:extLst>
            </c:dLbl>
            <c:dLbl>
              <c:idx val="10"/>
              <c:layout>
                <c:manualLayout>
                  <c:x val="0"/>
                  <c:y val="2.33397163610201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8A-4EA1-B20A-4A1AA40063D1}"/>
                </c:ext>
              </c:extLst>
            </c:dLbl>
            <c:dLbl>
              <c:idx val="11"/>
              <c:layout>
                <c:manualLayout>
                  <c:x val="0"/>
                  <c:y val="1.84586986617444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E7-423E-8D51-5B053FE9DEBA}"/>
                </c:ext>
              </c:extLst>
            </c:dLbl>
            <c:dLbl>
              <c:idx val="16"/>
              <c:layout>
                <c:manualLayout>
                  <c:x val="-1.2068211337150524E-16"/>
                  <c:y val="9.05182167911292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8A-4EA1-B20A-4A1AA40063D1}"/>
                </c:ext>
              </c:extLst>
            </c:dLbl>
            <c:numFmt formatCode="#,##0" sourceLinked="0"/>
            <c:spPr>
              <a:noFill/>
              <a:ln>
                <a:noFill/>
              </a:ln>
              <a:effectLst/>
            </c:spPr>
            <c:txPr>
              <a:bodyPr wrap="square" lIns="38100" tIns="19050" rIns="38100" bIns="19050" anchor="ctr">
                <a:spAutoFit/>
              </a:bodyPr>
              <a:lstStyle/>
              <a:p>
                <a:pPr>
                  <a:defRPr sz="800">
                    <a:solidFill>
                      <a:srgbClr val="004563"/>
                    </a:solidFill>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5'!$C$50:$C$61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'Data 5'!$D$50:$D$61</c:f>
              <c:numCache>
                <c:formatCode>#,##0</c:formatCode>
                <c:ptCount val="12"/>
                <c:pt idx="0">
                  <c:v>-273.85199999999998</c:v>
                </c:pt>
                <c:pt idx="1">
                  <c:v>883.64200000000005</c:v>
                </c:pt>
                <c:pt idx="2">
                  <c:v>28.077000000000002</c:v>
                </c:pt>
                <c:pt idx="3">
                  <c:v>-168.91300000000001</c:v>
                </c:pt>
                <c:pt idx="4">
                  <c:v>-818.36300000000006</c:v>
                </c:pt>
                <c:pt idx="5">
                  <c:v>-312.23399999999998</c:v>
                </c:pt>
                <c:pt idx="6">
                  <c:v>-540.53399999999999</c:v>
                </c:pt>
                <c:pt idx="7">
                  <c:v>-1004.917</c:v>
                </c:pt>
                <c:pt idx="8">
                  <c:v>-673.05499999999995</c:v>
                </c:pt>
                <c:pt idx="9">
                  <c:v>-860.10799999999995</c:v>
                </c:pt>
                <c:pt idx="10">
                  <c:v>-450.66500000000002</c:v>
                </c:pt>
                <c:pt idx="11">
                  <c:v>-357.38799999999998</c:v>
                </c:pt>
              </c:numCache>
            </c:numRef>
          </c:val>
          <c:extLst>
            <c:ext xmlns:c16="http://schemas.microsoft.com/office/drawing/2014/chart" uri="{C3380CC4-5D6E-409C-BE32-E72D297353CC}">
              <c16:uniqueId val="{00000003-618A-4EA1-B20A-4A1AA40063D1}"/>
            </c:ext>
          </c:extLst>
        </c:ser>
        <c:dLbls>
          <c:showLegendKey val="0"/>
          <c:showVal val="0"/>
          <c:showCatName val="0"/>
          <c:showSerName val="0"/>
          <c:showPercent val="0"/>
          <c:showBubbleSize val="0"/>
        </c:dLbls>
        <c:gapWidth val="50"/>
        <c:axId val="456748616"/>
        <c:axId val="456749008"/>
      </c:barChart>
      <c:catAx>
        <c:axId val="456748616"/>
        <c:scaling>
          <c:orientation val="minMax"/>
        </c:scaling>
        <c:delete val="0"/>
        <c:axPos val="b"/>
        <c:numFmt formatCode="General" sourceLinked="1"/>
        <c:majorTickMark val="out"/>
        <c:minorTickMark val="none"/>
        <c:tickLblPos val="low"/>
        <c:spPr>
          <a:ln w="12700">
            <a:pattFill prst="pct50">
              <a:fgClr>
                <a:srgbClr val="969696"/>
              </a:fgClr>
              <a:bgClr>
                <a:srgbClr val="FFFFFF"/>
              </a:bgClr>
            </a:pattFill>
            <a:prstDash val="solid"/>
          </a:ln>
        </c:spPr>
        <c:txPr>
          <a:bodyPr rot="0" vert="horz"/>
          <a:lstStyle/>
          <a:p>
            <a:pPr>
              <a:defRPr sz="800" b="0" i="0" u="none" strike="noStrike" baseline="0">
                <a:solidFill>
                  <a:srgbClr val="004563"/>
                </a:solidFill>
                <a:latin typeface="Arial"/>
                <a:ea typeface="Arial"/>
                <a:cs typeface="Arial"/>
              </a:defRPr>
            </a:pPr>
            <a:endParaRPr lang="es-ES"/>
          </a:p>
        </c:txPr>
        <c:crossAx val="456749008"/>
        <c:crossesAt val="0"/>
        <c:auto val="0"/>
        <c:lblAlgn val="ctr"/>
        <c:lblOffset val="100"/>
        <c:noMultiLvlLbl val="0"/>
      </c:catAx>
      <c:valAx>
        <c:axId val="456749008"/>
        <c:scaling>
          <c:orientation val="minMax"/>
        </c:scaling>
        <c:delete val="0"/>
        <c:axPos val="l"/>
        <c:majorGridlines>
          <c:spPr>
            <a:ln w="12700">
              <a:pattFill prst="pct50">
                <a:fgClr>
                  <a:srgbClr val="969696"/>
                </a:fgClr>
                <a:bgClr>
                  <a:srgbClr val="FFFFFF"/>
                </a:bgClr>
              </a:patt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456748616"/>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 r="0.75" t="1" header="0" footer="0"/>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56302238949686E-2"/>
          <c:y val="0.28132992327365752"/>
          <c:w val="0.87382206155048225"/>
          <c:h val="0.51117850133598164"/>
        </c:manualLayout>
      </c:layout>
      <c:barChart>
        <c:barDir val="col"/>
        <c:grouping val="clustered"/>
        <c:varyColors val="0"/>
        <c:ser>
          <c:idx val="1"/>
          <c:order val="0"/>
          <c:tx>
            <c:strRef>
              <c:f>'Data 1'!$D$109</c:f>
              <c:strCache>
                <c:ptCount val="1"/>
                <c:pt idx="0">
                  <c:v>Anual</c:v>
                </c:pt>
              </c:strCache>
            </c:strRef>
          </c:tx>
          <c:spPr>
            <a:solidFill>
              <a:srgbClr val="0070C0"/>
            </a:solidFill>
            <a:ln w="25400">
              <a:noFill/>
            </a:ln>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extLst xmlns:c15="http://schemas.microsoft.com/office/drawing/2012/chart"/>
            </c:strRef>
          </c:cat>
          <c:val>
            <c:numRef>
              <c:f>'Data 1'!$D$110:$D$121</c:f>
              <c:numCache>
                <c:formatCode>#,##0</c:formatCode>
                <c:ptCount val="12"/>
                <c:pt idx="0">
                  <c:v>350</c:v>
                </c:pt>
                <c:pt idx="1">
                  <c:v>350</c:v>
                </c:pt>
                <c:pt idx="2">
                  <c:v>350</c:v>
                </c:pt>
                <c:pt idx="3">
                  <c:v>350</c:v>
                </c:pt>
                <c:pt idx="4">
                  <c:v>350</c:v>
                </c:pt>
                <c:pt idx="5">
                  <c:v>350</c:v>
                </c:pt>
                <c:pt idx="6">
                  <c:v>350</c:v>
                </c:pt>
                <c:pt idx="7">
                  <c:v>350</c:v>
                </c:pt>
                <c:pt idx="8">
                  <c:v>350</c:v>
                </c:pt>
                <c:pt idx="9">
                  <c:v>350</c:v>
                </c:pt>
                <c:pt idx="10">
                  <c:v>350</c:v>
                </c:pt>
                <c:pt idx="11">
                  <c:v>350</c:v>
                </c:pt>
              </c:numCache>
              <c:extLst xmlns:c15="http://schemas.microsoft.com/office/drawing/2012/chart"/>
            </c:numRef>
          </c:val>
          <c:extLst xmlns:c15="http://schemas.microsoft.com/office/drawing/2012/chart">
            <c:ext xmlns:c16="http://schemas.microsoft.com/office/drawing/2014/chart" uri="{C3380CC4-5D6E-409C-BE32-E72D297353CC}">
              <c16:uniqueId val="{00000000-B228-4F5F-855E-DF92A36AB30A}"/>
            </c:ext>
          </c:extLst>
        </c:ser>
        <c:ser>
          <c:idx val="0"/>
          <c:order val="1"/>
          <c:tx>
            <c:strRef>
              <c:f>'Data 1'!$E$109</c:f>
              <c:strCache>
                <c:ptCount val="1"/>
                <c:pt idx="0">
                  <c:v>Trimestral</c:v>
                </c:pt>
              </c:strCache>
            </c:strRef>
          </c:tx>
          <c:spPr>
            <a:solidFill>
              <a:srgbClr val="FF6600"/>
            </a:solidFill>
            <a:ln w="25400">
              <a:noFill/>
            </a:ln>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1'!$E$110:$E$121</c:f>
              <c:numCache>
                <c:formatCode>#,##0</c:formatCode>
                <c:ptCount val="12"/>
                <c:pt idx="0">
                  <c:v>490</c:v>
                </c:pt>
                <c:pt idx="1">
                  <c:v>490</c:v>
                </c:pt>
                <c:pt idx="2">
                  <c:v>490</c:v>
                </c:pt>
                <c:pt idx="3">
                  <c:v>124</c:v>
                </c:pt>
                <c:pt idx="4">
                  <c:v>124</c:v>
                </c:pt>
                <c:pt idx="5">
                  <c:v>124</c:v>
                </c:pt>
                <c:pt idx="6">
                  <c:v>338</c:v>
                </c:pt>
                <c:pt idx="7">
                  <c:v>338</c:v>
                </c:pt>
                <c:pt idx="8">
                  <c:v>338</c:v>
                </c:pt>
                <c:pt idx="9">
                  <c:v>339</c:v>
                </c:pt>
                <c:pt idx="10">
                  <c:v>339</c:v>
                </c:pt>
                <c:pt idx="11">
                  <c:v>339</c:v>
                </c:pt>
              </c:numCache>
            </c:numRef>
          </c:val>
          <c:extLst>
            <c:ext xmlns:c16="http://schemas.microsoft.com/office/drawing/2014/chart" uri="{C3380CC4-5D6E-409C-BE32-E72D297353CC}">
              <c16:uniqueId val="{00000001-B228-4F5F-855E-DF92A36AB30A}"/>
            </c:ext>
          </c:extLst>
        </c:ser>
        <c:ser>
          <c:idx val="2"/>
          <c:order val="2"/>
          <c:tx>
            <c:strRef>
              <c:f>'Data 1'!$F$109</c:f>
              <c:strCache>
                <c:ptCount val="1"/>
                <c:pt idx="0">
                  <c:v>Mensual</c:v>
                </c:pt>
              </c:strCache>
            </c:strRef>
          </c:tx>
          <c:spPr>
            <a:solidFill>
              <a:srgbClr val="009900"/>
            </a:solidFill>
            <a:ln w="25400">
              <a:noFill/>
            </a:ln>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extLst xmlns:c15="http://schemas.microsoft.com/office/drawing/2012/chart"/>
            </c:strRef>
          </c:cat>
          <c:val>
            <c:numRef>
              <c:f>'Data 1'!$F$110:$F$121</c:f>
              <c:numCache>
                <c:formatCode>#,##0</c:formatCode>
                <c:ptCount val="12"/>
                <c:pt idx="0">
                  <c:v>1154</c:v>
                </c:pt>
                <c:pt idx="1">
                  <c:v>239</c:v>
                </c:pt>
                <c:pt idx="2">
                  <c:v>510</c:v>
                </c:pt>
                <c:pt idx="3">
                  <c:v>494</c:v>
                </c:pt>
                <c:pt idx="4">
                  <c:v>632</c:v>
                </c:pt>
                <c:pt idx="5">
                  <c:v>399</c:v>
                </c:pt>
                <c:pt idx="6">
                  <c:v>170</c:v>
                </c:pt>
                <c:pt idx="7">
                  <c:v>205</c:v>
                </c:pt>
                <c:pt idx="8">
                  <c:v>350</c:v>
                </c:pt>
                <c:pt idx="9">
                  <c:v>490</c:v>
                </c:pt>
                <c:pt idx="10">
                  <c:v>578</c:v>
                </c:pt>
                <c:pt idx="11">
                  <c:v>220</c:v>
                </c:pt>
              </c:numCache>
              <c:extLst xmlns:c15="http://schemas.microsoft.com/office/drawing/2012/chart"/>
            </c:numRef>
          </c:val>
          <c:extLst xmlns:c15="http://schemas.microsoft.com/office/drawing/2012/chart">
            <c:ext xmlns:c16="http://schemas.microsoft.com/office/drawing/2014/chart" uri="{C3380CC4-5D6E-409C-BE32-E72D297353CC}">
              <c16:uniqueId val="{00000002-B228-4F5F-855E-DF92A36AB30A}"/>
            </c:ext>
          </c:extLst>
        </c:ser>
        <c:dLbls>
          <c:showLegendKey val="0"/>
          <c:showVal val="0"/>
          <c:showCatName val="0"/>
          <c:showSerName val="0"/>
          <c:showPercent val="0"/>
          <c:showBubbleSize val="0"/>
        </c:dLbls>
        <c:gapWidth val="150"/>
        <c:axId val="456739992"/>
        <c:axId val="456740384"/>
        <c:extLst/>
      </c:barChart>
      <c:catAx>
        <c:axId val="456739992"/>
        <c:scaling>
          <c:orientation val="minMax"/>
        </c:scaling>
        <c:delete val="0"/>
        <c:axPos val="b"/>
        <c:numFmt formatCode="General" sourceLinked="1"/>
        <c:majorTickMark val="out"/>
        <c:minorTickMark val="none"/>
        <c:tickLblPos val="nextTo"/>
        <c:spPr>
          <a:ln w="12700">
            <a:noFill/>
            <a:prstDash val="solid"/>
          </a:ln>
        </c:spPr>
        <c:txPr>
          <a:bodyPr rot="0" vert="horz"/>
          <a:lstStyle/>
          <a:p>
            <a:pPr>
              <a:defRPr/>
            </a:pPr>
            <a:endParaRPr lang="es-ES"/>
          </a:p>
        </c:txPr>
        <c:crossAx val="456740384"/>
        <c:crossesAt val="0"/>
        <c:auto val="0"/>
        <c:lblAlgn val="ctr"/>
        <c:lblOffset val="100"/>
        <c:tickLblSkip val="1"/>
        <c:tickMarkSkip val="1"/>
        <c:noMultiLvlLbl val="0"/>
      </c:catAx>
      <c:valAx>
        <c:axId val="456740384"/>
        <c:scaling>
          <c:orientation val="minMax"/>
          <c:max val="120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56739992"/>
        <c:crosses val="autoZero"/>
        <c:crossBetween val="between"/>
        <c:majorUnit val="300"/>
      </c:valAx>
      <c:spPr>
        <a:noFill/>
        <a:ln w="25400">
          <a:noFill/>
        </a:ln>
      </c:spPr>
    </c:plotArea>
    <c:legend>
      <c:legendPos val="t"/>
      <c:overlay val="0"/>
      <c:spPr>
        <a:noFill/>
        <a:ln w="25400">
          <a:noFill/>
        </a:ln>
      </c:spPr>
    </c:legend>
    <c:plotVisOnly val="0"/>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22" r="0.75000000000000022" t="1" header="0" footer="0"/>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20626443776547E-2"/>
          <c:y val="0.13158007452777659"/>
          <c:w val="0.87664842367890139"/>
          <c:h val="0.65686297348926048"/>
        </c:manualLayout>
      </c:layout>
      <c:barChart>
        <c:barDir val="col"/>
        <c:grouping val="clustered"/>
        <c:varyColors val="0"/>
        <c:ser>
          <c:idx val="0"/>
          <c:order val="0"/>
          <c:tx>
            <c:strRef>
              <c:f>'Data 1'!$G$109</c:f>
              <c:strCache>
                <c:ptCount val="1"/>
                <c:pt idx="0">
                  <c:v>Anual</c:v>
                </c:pt>
              </c:strCache>
            </c:strRef>
          </c:tx>
          <c:spPr>
            <a:solidFill>
              <a:srgbClr val="0070C0"/>
            </a:solidFill>
            <a:ln w="25400">
              <a:noFill/>
            </a:ln>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extLst xmlns:c15="http://schemas.microsoft.com/office/drawing/2012/chart"/>
            </c:strRef>
          </c:cat>
          <c:val>
            <c:numRef>
              <c:f>'Data 1'!$G$110:$G$121</c:f>
              <c:numCache>
                <c:formatCode>#,##0</c:formatCode>
                <c:ptCount val="12"/>
                <c:pt idx="0">
                  <c:v>340</c:v>
                </c:pt>
                <c:pt idx="1">
                  <c:v>340</c:v>
                </c:pt>
                <c:pt idx="2">
                  <c:v>340</c:v>
                </c:pt>
                <c:pt idx="3">
                  <c:v>340</c:v>
                </c:pt>
                <c:pt idx="4">
                  <c:v>340</c:v>
                </c:pt>
                <c:pt idx="5">
                  <c:v>340</c:v>
                </c:pt>
                <c:pt idx="6">
                  <c:v>340</c:v>
                </c:pt>
                <c:pt idx="7">
                  <c:v>340</c:v>
                </c:pt>
                <c:pt idx="8">
                  <c:v>340</c:v>
                </c:pt>
                <c:pt idx="9">
                  <c:v>340</c:v>
                </c:pt>
                <c:pt idx="10">
                  <c:v>340</c:v>
                </c:pt>
                <c:pt idx="11">
                  <c:v>340</c:v>
                </c:pt>
              </c:numCache>
              <c:extLst xmlns:c15="http://schemas.microsoft.com/office/drawing/2012/chart"/>
            </c:numRef>
          </c:val>
          <c:extLst xmlns:c15="http://schemas.microsoft.com/office/drawing/2012/chart">
            <c:ext xmlns:c16="http://schemas.microsoft.com/office/drawing/2014/chart" uri="{C3380CC4-5D6E-409C-BE32-E72D297353CC}">
              <c16:uniqueId val="{00000000-54E6-4C61-8B43-92A849ED537F}"/>
            </c:ext>
          </c:extLst>
        </c:ser>
        <c:ser>
          <c:idx val="2"/>
          <c:order val="1"/>
          <c:tx>
            <c:strRef>
              <c:f>'Data 1'!$H$109</c:f>
              <c:strCache>
                <c:ptCount val="1"/>
                <c:pt idx="0">
                  <c:v>Trimestral</c:v>
                </c:pt>
              </c:strCache>
            </c:strRef>
          </c:tx>
          <c:spPr>
            <a:solidFill>
              <a:srgbClr val="FF6600"/>
            </a:solidFill>
            <a:ln w="25400">
              <a:noFill/>
            </a:ln>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1'!$H$110:$H$121</c:f>
              <c:numCache>
                <c:formatCode>#,##0</c:formatCode>
                <c:ptCount val="12"/>
                <c:pt idx="0">
                  <c:v>260</c:v>
                </c:pt>
                <c:pt idx="1">
                  <c:v>260</c:v>
                </c:pt>
                <c:pt idx="2">
                  <c:v>260</c:v>
                </c:pt>
                <c:pt idx="3">
                  <c:v>272</c:v>
                </c:pt>
                <c:pt idx="4">
                  <c:v>272</c:v>
                </c:pt>
                <c:pt idx="5">
                  <c:v>272</c:v>
                </c:pt>
                <c:pt idx="6">
                  <c:v>490</c:v>
                </c:pt>
                <c:pt idx="7">
                  <c:v>490</c:v>
                </c:pt>
                <c:pt idx="8">
                  <c:v>490</c:v>
                </c:pt>
                <c:pt idx="9">
                  <c:v>360</c:v>
                </c:pt>
                <c:pt idx="10">
                  <c:v>360</c:v>
                </c:pt>
                <c:pt idx="11">
                  <c:v>360</c:v>
                </c:pt>
              </c:numCache>
            </c:numRef>
          </c:val>
          <c:extLst>
            <c:ext xmlns:c16="http://schemas.microsoft.com/office/drawing/2014/chart" uri="{C3380CC4-5D6E-409C-BE32-E72D297353CC}">
              <c16:uniqueId val="{00000001-54E6-4C61-8B43-92A849ED537F}"/>
            </c:ext>
          </c:extLst>
        </c:ser>
        <c:ser>
          <c:idx val="3"/>
          <c:order val="2"/>
          <c:tx>
            <c:strRef>
              <c:f>'Data 1'!$I$109</c:f>
              <c:strCache>
                <c:ptCount val="1"/>
                <c:pt idx="0">
                  <c:v>Mensual</c:v>
                </c:pt>
              </c:strCache>
            </c:strRef>
          </c:tx>
          <c:spPr>
            <a:solidFill>
              <a:srgbClr val="009900"/>
            </a:solidFill>
            <a:ln w="25400">
              <a:noFill/>
            </a:ln>
          </c:spPr>
          <c:invertIfNegative val="0"/>
          <c:cat>
            <c:strRef>
              <c:f>'Data 1'!$B$74:$B$85</c:f>
              <c:strCache>
                <c:ptCount val="12"/>
                <c:pt idx="0">
                  <c:v>E</c:v>
                </c:pt>
                <c:pt idx="1">
                  <c:v>F</c:v>
                </c:pt>
                <c:pt idx="2">
                  <c:v>M</c:v>
                </c:pt>
                <c:pt idx="3">
                  <c:v>A</c:v>
                </c:pt>
                <c:pt idx="4">
                  <c:v>M</c:v>
                </c:pt>
                <c:pt idx="5">
                  <c:v>J</c:v>
                </c:pt>
                <c:pt idx="6">
                  <c:v>J</c:v>
                </c:pt>
                <c:pt idx="7">
                  <c:v>A</c:v>
                </c:pt>
                <c:pt idx="8">
                  <c:v>S</c:v>
                </c:pt>
                <c:pt idx="9">
                  <c:v>O</c:v>
                </c:pt>
                <c:pt idx="10">
                  <c:v>N</c:v>
                </c:pt>
                <c:pt idx="11">
                  <c:v>D</c:v>
                </c:pt>
              </c:strCache>
              <c:extLst xmlns:c15="http://schemas.microsoft.com/office/drawing/2012/chart"/>
            </c:strRef>
          </c:cat>
          <c:val>
            <c:numRef>
              <c:f>'Data 1'!$I$110:$I$121</c:f>
              <c:numCache>
                <c:formatCode>#,##0</c:formatCode>
                <c:ptCount val="12"/>
                <c:pt idx="0">
                  <c:v>309</c:v>
                </c:pt>
                <c:pt idx="1">
                  <c:v>257</c:v>
                </c:pt>
                <c:pt idx="2">
                  <c:v>0</c:v>
                </c:pt>
                <c:pt idx="3">
                  <c:v>230</c:v>
                </c:pt>
                <c:pt idx="4">
                  <c:v>75</c:v>
                </c:pt>
                <c:pt idx="5">
                  <c:v>430</c:v>
                </c:pt>
                <c:pt idx="6">
                  <c:v>332</c:v>
                </c:pt>
                <c:pt idx="7">
                  <c:v>445</c:v>
                </c:pt>
                <c:pt idx="8">
                  <c:v>520</c:v>
                </c:pt>
                <c:pt idx="9">
                  <c:v>589</c:v>
                </c:pt>
                <c:pt idx="10">
                  <c:v>70</c:v>
                </c:pt>
                <c:pt idx="11">
                  <c:v>430</c:v>
                </c:pt>
              </c:numCache>
              <c:extLst xmlns:c15="http://schemas.microsoft.com/office/drawing/2012/chart"/>
            </c:numRef>
          </c:val>
          <c:extLst xmlns:c15="http://schemas.microsoft.com/office/drawing/2012/chart">
            <c:ext xmlns:c16="http://schemas.microsoft.com/office/drawing/2014/chart" uri="{C3380CC4-5D6E-409C-BE32-E72D297353CC}">
              <c16:uniqueId val="{00000002-54E6-4C61-8B43-92A849ED537F}"/>
            </c:ext>
          </c:extLst>
        </c:ser>
        <c:dLbls>
          <c:showLegendKey val="0"/>
          <c:showVal val="0"/>
          <c:showCatName val="0"/>
          <c:showSerName val="0"/>
          <c:showPercent val="0"/>
          <c:showBubbleSize val="0"/>
        </c:dLbls>
        <c:gapWidth val="150"/>
        <c:axId val="456741168"/>
        <c:axId val="456741560"/>
        <c:extLst/>
      </c:barChart>
      <c:catAx>
        <c:axId val="456741168"/>
        <c:scaling>
          <c:orientation val="minMax"/>
        </c:scaling>
        <c:delete val="0"/>
        <c:axPos val="t"/>
        <c:numFmt formatCode="General" sourceLinked="1"/>
        <c:majorTickMark val="out"/>
        <c:minorTickMark val="none"/>
        <c:tickLblPos val="none"/>
        <c:spPr>
          <a:ln w="12700">
            <a:noFill/>
            <a:prstDash val="solid"/>
          </a:ln>
        </c:spPr>
        <c:crossAx val="456741560"/>
        <c:crossesAt val="0"/>
        <c:auto val="0"/>
        <c:lblAlgn val="ctr"/>
        <c:lblOffset val="100"/>
        <c:tickMarkSkip val="1"/>
        <c:noMultiLvlLbl val="0"/>
      </c:catAx>
      <c:valAx>
        <c:axId val="456741560"/>
        <c:scaling>
          <c:orientation val="maxMin"/>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56741168"/>
        <c:crosses val="autoZero"/>
        <c:crossBetween val="between"/>
        <c:majorUnit val="300"/>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22" r="0.75000000000000022" t="1" header="0" footer="0"/>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28392969866111E-2"/>
          <c:y val="0.16429942380164664"/>
          <c:w val="0.87529202714258747"/>
          <c:h val="0.69921602072626299"/>
        </c:manualLayout>
      </c:layout>
      <c:barChart>
        <c:barDir val="col"/>
        <c:grouping val="clustered"/>
        <c:varyColors val="0"/>
        <c:ser>
          <c:idx val="4"/>
          <c:order val="0"/>
          <c:tx>
            <c:v>Spread Absoluto España - Portugal</c:v>
          </c:tx>
          <c:spPr>
            <a:solidFill>
              <a:srgbClr val="FF9900"/>
            </a:solidFill>
            <a:ln>
              <a:noFill/>
            </a:ln>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1'!$E$144:$E$155</c:f>
              <c:numCache>
                <c:formatCode>#,##0.0</c:formatCode>
                <c:ptCount val="12"/>
                <c:pt idx="0">
                  <c:v>0.58413978494623653</c:v>
                </c:pt>
                <c:pt idx="1">
                  <c:v>0.31450892857142865</c:v>
                </c:pt>
                <c:pt idx="2">
                  <c:v>0.10965006729475099</c:v>
                </c:pt>
                <c:pt idx="3">
                  <c:v>0.17151388888888891</c:v>
                </c:pt>
                <c:pt idx="4">
                  <c:v>0.14111559139784949</c:v>
                </c:pt>
                <c:pt idx="5">
                  <c:v>5.5972222222222284E-2</c:v>
                </c:pt>
                <c:pt idx="6">
                  <c:v>0.23587365591397846</c:v>
                </c:pt>
                <c:pt idx="7">
                  <c:v>4.4852150537634417E-2</c:v>
                </c:pt>
                <c:pt idx="8">
                  <c:v>0.41665277777777782</c:v>
                </c:pt>
                <c:pt idx="9">
                  <c:v>2.2939597315436228E-2</c:v>
                </c:pt>
                <c:pt idx="10">
                  <c:v>0.21640277777777783</c:v>
                </c:pt>
                <c:pt idx="11">
                  <c:v>0.10173387096774192</c:v>
                </c:pt>
              </c:numCache>
            </c:numRef>
          </c:val>
          <c:extLst>
            <c:ext xmlns:c16="http://schemas.microsoft.com/office/drawing/2014/chart" uri="{C3380CC4-5D6E-409C-BE32-E72D297353CC}">
              <c16:uniqueId val="{00000000-BC59-4AB5-A95F-D2E7E12A05E2}"/>
            </c:ext>
          </c:extLst>
        </c:ser>
        <c:ser>
          <c:idx val="0"/>
          <c:order val="1"/>
          <c:tx>
            <c:v>Spread Absoluto España - Francia</c:v>
          </c:tx>
          <c:spPr>
            <a:solidFill>
              <a:srgbClr val="92D050"/>
            </a:solidFill>
            <a:ln>
              <a:noFill/>
            </a:ln>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1'!$D$144:$D$155</c:f>
              <c:numCache>
                <c:formatCode>#,##0.0</c:formatCode>
                <c:ptCount val="12"/>
                <c:pt idx="0">
                  <c:v>10.809650537634404</c:v>
                </c:pt>
                <c:pt idx="1">
                  <c:v>20.607678571428568</c:v>
                </c:pt>
                <c:pt idx="2">
                  <c:v>7.7911305518169591</c:v>
                </c:pt>
                <c:pt idx="3">
                  <c:v>5.8511805555555547</c:v>
                </c:pt>
                <c:pt idx="4">
                  <c:v>16.14698924731184</c:v>
                </c:pt>
                <c:pt idx="5">
                  <c:v>10.760958333333329</c:v>
                </c:pt>
                <c:pt idx="6">
                  <c:v>15.065336021505379</c:v>
                </c:pt>
                <c:pt idx="7">
                  <c:v>28.63778225806454</c:v>
                </c:pt>
                <c:pt idx="8">
                  <c:v>21.451444444444434</c:v>
                </c:pt>
                <c:pt idx="9">
                  <c:v>31.652120805369101</c:v>
                </c:pt>
                <c:pt idx="10">
                  <c:v>25.66866666666666</c:v>
                </c:pt>
                <c:pt idx="11">
                  <c:v>47.669327956989271</c:v>
                </c:pt>
              </c:numCache>
            </c:numRef>
          </c:val>
          <c:extLst>
            <c:ext xmlns:c16="http://schemas.microsoft.com/office/drawing/2014/chart" uri="{C3380CC4-5D6E-409C-BE32-E72D297353CC}">
              <c16:uniqueId val="{00000001-BC59-4AB5-A95F-D2E7E12A05E2}"/>
            </c:ext>
          </c:extLst>
        </c:ser>
        <c:dLbls>
          <c:showLegendKey val="0"/>
          <c:showVal val="0"/>
          <c:showCatName val="0"/>
          <c:showSerName val="0"/>
          <c:showPercent val="0"/>
          <c:showBubbleSize val="0"/>
        </c:dLbls>
        <c:gapWidth val="50"/>
        <c:axId val="456752536"/>
        <c:axId val="456752928"/>
      </c:barChart>
      <c:catAx>
        <c:axId val="456752536"/>
        <c:scaling>
          <c:orientation val="minMax"/>
        </c:scaling>
        <c:delete val="0"/>
        <c:axPos val="b"/>
        <c:numFmt formatCode="General" sourceLinked="1"/>
        <c:majorTickMark val="out"/>
        <c:minorTickMark val="out"/>
        <c:tickLblPos val="low"/>
        <c:spPr>
          <a:ln>
            <a:noFill/>
          </a:ln>
        </c:spPr>
        <c:crossAx val="456752928"/>
        <c:crossesAt val="0"/>
        <c:auto val="1"/>
        <c:lblAlgn val="ctr"/>
        <c:lblOffset val="200"/>
        <c:noMultiLvlLbl val="0"/>
      </c:catAx>
      <c:valAx>
        <c:axId val="456752928"/>
        <c:scaling>
          <c:orientation val="minMax"/>
          <c:max val="50"/>
        </c:scaling>
        <c:delete val="0"/>
        <c:axPos val="l"/>
        <c:majorGridlines>
          <c:spPr>
            <a:ln>
              <a:solidFill>
                <a:schemeClr val="bg1">
                  <a:lumMod val="85000"/>
                </a:schemeClr>
              </a:solidFill>
            </a:ln>
          </c:spPr>
        </c:majorGridlines>
        <c:numFmt formatCode="#,##0" sourceLinked="0"/>
        <c:majorTickMark val="out"/>
        <c:minorTickMark val="none"/>
        <c:tickLblPos val="nextTo"/>
        <c:spPr>
          <a:ln>
            <a:noFill/>
          </a:ln>
        </c:spPr>
        <c:crossAx val="456752536"/>
        <c:crosses val="autoZero"/>
        <c:crossBetween val="between"/>
        <c:majorUnit val="10"/>
      </c:valAx>
      <c:spPr>
        <a:noFill/>
        <a:ln w="25400">
          <a:noFill/>
        </a:ln>
      </c:spPr>
    </c:plotArea>
    <c:legend>
      <c:legendPos val="r"/>
      <c:layout>
        <c:manualLayout>
          <c:xMode val="edge"/>
          <c:yMode val="edge"/>
          <c:x val="0.10869355011864702"/>
          <c:y val="3.5573927514559449E-2"/>
          <c:w val="0.83104609943820362"/>
          <c:h val="9.9137931034482762E-2"/>
        </c:manualLayout>
      </c:layout>
      <c:overlay val="0"/>
      <c:spPr>
        <a:noFill/>
      </c:spPr>
      <c:txPr>
        <a:bodyPr/>
        <a:lstStyle/>
        <a:p>
          <a:pPr>
            <a:defRPr>
              <a:solidFill>
                <a:srgbClr val="004563"/>
              </a:solidFill>
            </a:defRPr>
          </a:pPr>
          <a:endParaRPr lang="es-ES"/>
        </a:p>
      </c:txPr>
    </c:legend>
    <c:plotVisOnly val="1"/>
    <c:dispBlanksAs val="gap"/>
    <c:showDLblsOverMax val="0"/>
  </c:chart>
  <c:spPr>
    <a:noFill/>
    <a:ln>
      <a:noFill/>
    </a:ln>
  </c:spPr>
  <c:txPr>
    <a:bodyPr/>
    <a:lstStyle/>
    <a:p>
      <a:pPr>
        <a:defRPr sz="800">
          <a:solidFill>
            <a:srgbClr val="004563"/>
          </a:solidFill>
          <a:latin typeface="Arial" panose="020B0604020202020204" pitchFamily="34" charset="0"/>
          <a:cs typeface="Arial" panose="020B0604020202020204" pitchFamily="34" charset="0"/>
        </a:defRPr>
      </a:pPr>
      <a:endParaRPr lang="es-E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16245362125117E-2"/>
          <c:y val="0.1734548275805147"/>
          <c:w val="0.92436298403361405"/>
          <c:h val="0.6900605820498853"/>
        </c:manualLayout>
      </c:layout>
      <c:barChart>
        <c:barDir val="col"/>
        <c:grouping val="clustered"/>
        <c:varyColors val="0"/>
        <c:ser>
          <c:idx val="4"/>
          <c:order val="0"/>
          <c:tx>
            <c:v>Spread España - Portugal</c:v>
          </c:tx>
          <c:spPr>
            <a:solidFill>
              <a:srgbClr val="FF9900"/>
            </a:solidFill>
            <a:ln>
              <a:solidFill>
                <a:srgbClr val="FF9900"/>
              </a:solidFill>
            </a:ln>
          </c:spPr>
          <c:invertIfNegative val="0"/>
          <c:dPt>
            <c:idx val="0"/>
            <c:invertIfNegative val="0"/>
            <c:bubble3D val="0"/>
            <c:spPr>
              <a:solidFill>
                <a:srgbClr val="FF9900"/>
              </a:solidFill>
              <a:ln>
                <a:noFill/>
              </a:ln>
            </c:spPr>
            <c:extLst>
              <c:ext xmlns:c16="http://schemas.microsoft.com/office/drawing/2014/chart" uri="{C3380CC4-5D6E-409C-BE32-E72D297353CC}">
                <c16:uniqueId val="{00000001-E50C-41A4-B710-87D7044F0397}"/>
              </c:ext>
            </c:extLst>
          </c:dPt>
          <c:dLbls>
            <c:numFmt formatCode="#,##0.0" sourceLinked="0"/>
            <c:spPr>
              <a:noFill/>
              <a:ln>
                <a:noFill/>
              </a:ln>
              <a:effectLst/>
            </c:spPr>
            <c:txPr>
              <a:bodyPr wrap="square" lIns="38100" tIns="19050" rIns="38100" bIns="19050" anchor="ctr">
                <a:spAutoFit/>
              </a:bodyPr>
              <a:lstStyle/>
              <a:p>
                <a:pPr>
                  <a:defRPr sz="700">
                    <a:solidFill>
                      <a:srgbClr val="004563"/>
                    </a:solidFill>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Lit>
              <c:formatCode>General</c:formatCode>
              <c:ptCount val="12"/>
            </c:numLit>
          </c:cat>
          <c:val>
            <c:numRef>
              <c:f>'Data 1'!$E$156</c:f>
              <c:numCache>
                <c:formatCode>#,##0.0</c:formatCode>
                <c:ptCount val="1"/>
                <c:pt idx="0">
                  <c:v>0.20127960946764364</c:v>
                </c:pt>
              </c:numCache>
            </c:numRef>
          </c:val>
          <c:extLst>
            <c:ext xmlns:c16="http://schemas.microsoft.com/office/drawing/2014/chart" uri="{C3380CC4-5D6E-409C-BE32-E72D297353CC}">
              <c16:uniqueId val="{00000002-E50C-41A4-B710-87D7044F0397}"/>
            </c:ext>
          </c:extLst>
        </c:ser>
        <c:ser>
          <c:idx val="0"/>
          <c:order val="1"/>
          <c:tx>
            <c:v>Spread España - Francia</c:v>
          </c:tx>
          <c:spPr>
            <a:solidFill>
              <a:srgbClr val="92D050"/>
            </a:solidFill>
            <a:ln>
              <a:noFill/>
            </a:ln>
          </c:spPr>
          <c:invertIfNegative val="0"/>
          <c:dLbls>
            <c:dLbl>
              <c:idx val="0"/>
              <c:layout>
                <c:manualLayout>
                  <c:x val="0"/>
                  <c:y val="1.2887304181316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0C-41A4-B710-87D7044F0397}"/>
                </c:ext>
              </c:extLst>
            </c:dLbl>
            <c:numFmt formatCode="#,##0.0" sourceLinked="0"/>
            <c:spPr>
              <a:noFill/>
              <a:ln>
                <a:noFill/>
              </a:ln>
              <a:effectLst/>
            </c:spPr>
            <c:txPr>
              <a:bodyPr wrap="square" lIns="38100" tIns="19050" rIns="38100" bIns="19050" anchor="ctr">
                <a:spAutoFit/>
              </a:bodyPr>
              <a:lstStyle/>
              <a:p>
                <a:pPr>
                  <a:defRPr sz="700">
                    <a:solidFill>
                      <a:srgbClr val="004563"/>
                    </a:solidFill>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1'!$D$156</c:f>
              <c:numCache>
                <c:formatCode>#,##0.0</c:formatCode>
                <c:ptCount val="1"/>
                <c:pt idx="0">
                  <c:v>20.176022162510002</c:v>
                </c:pt>
              </c:numCache>
            </c:numRef>
          </c:val>
          <c:extLst>
            <c:ext xmlns:c16="http://schemas.microsoft.com/office/drawing/2014/chart" uri="{C3380CC4-5D6E-409C-BE32-E72D297353CC}">
              <c16:uniqueId val="{00000004-E50C-41A4-B710-87D7044F0397}"/>
            </c:ext>
          </c:extLst>
        </c:ser>
        <c:dLbls>
          <c:dLblPos val="outEnd"/>
          <c:showLegendKey val="0"/>
          <c:showVal val="1"/>
          <c:showCatName val="0"/>
          <c:showSerName val="0"/>
          <c:showPercent val="0"/>
          <c:showBubbleSize val="0"/>
        </c:dLbls>
        <c:gapWidth val="273"/>
        <c:axId val="458072960"/>
        <c:axId val="458073352"/>
      </c:barChart>
      <c:catAx>
        <c:axId val="458072960"/>
        <c:scaling>
          <c:orientation val="minMax"/>
        </c:scaling>
        <c:delete val="0"/>
        <c:axPos val="b"/>
        <c:title>
          <c:tx>
            <c:rich>
              <a:bodyPr/>
              <a:lstStyle/>
              <a:p>
                <a:pPr>
                  <a:defRPr/>
                </a:pPr>
                <a:r>
                  <a:rPr lang="es-ES"/>
                  <a:t>2021</a:t>
                </a:r>
              </a:p>
            </c:rich>
          </c:tx>
          <c:overlay val="0"/>
        </c:title>
        <c:numFmt formatCode="General" sourceLinked="1"/>
        <c:majorTickMark val="out"/>
        <c:minorTickMark val="out"/>
        <c:tickLblPos val="low"/>
        <c:spPr>
          <a:ln>
            <a:noFill/>
          </a:ln>
        </c:spPr>
        <c:crossAx val="458073352"/>
        <c:crossesAt val="0"/>
        <c:auto val="1"/>
        <c:lblAlgn val="ctr"/>
        <c:lblOffset val="200"/>
        <c:noMultiLvlLbl val="0"/>
      </c:catAx>
      <c:valAx>
        <c:axId val="458073352"/>
        <c:scaling>
          <c:orientation val="minMax"/>
        </c:scaling>
        <c:delete val="1"/>
        <c:axPos val="l"/>
        <c:majorGridlines>
          <c:spPr>
            <a:ln>
              <a:solidFill>
                <a:schemeClr val="bg1">
                  <a:lumMod val="85000"/>
                </a:schemeClr>
              </a:solidFill>
            </a:ln>
          </c:spPr>
        </c:majorGridlines>
        <c:numFmt formatCode="#,##0" sourceLinked="0"/>
        <c:majorTickMark val="out"/>
        <c:minorTickMark val="none"/>
        <c:tickLblPos val="nextTo"/>
        <c:crossAx val="458072960"/>
        <c:crosses val="autoZero"/>
        <c:crossBetween val="between"/>
      </c:valAx>
      <c:spPr>
        <a:noFill/>
        <a:ln w="25400">
          <a:noFill/>
        </a:ln>
      </c:spPr>
    </c:plotArea>
    <c:plotVisOnly val="1"/>
    <c:dispBlanksAs val="gap"/>
    <c:showDLblsOverMax val="0"/>
  </c:chart>
  <c:spPr>
    <a:noFill/>
    <a:ln>
      <a:noFill/>
    </a:ln>
  </c:spPr>
  <c:txPr>
    <a:bodyPr/>
    <a:lstStyle/>
    <a:p>
      <a:pPr>
        <a:defRPr sz="800">
          <a:solidFill>
            <a:srgbClr val="004563"/>
          </a:solidFill>
          <a:latin typeface="Arial" panose="020B0604020202020204" pitchFamily="34" charset="0"/>
          <a:cs typeface="Arial" panose="020B0604020202020204" pitchFamily="34" charset="0"/>
        </a:defRPr>
      </a:pPr>
      <a:endParaRPr lang="es-E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'Data 1'!$C$9</c:f>
              <c:strCache>
                <c:ptCount val="1"/>
                <c:pt idx="0">
                  <c:v>Mercados diario e intradiario </c:v>
                </c:pt>
              </c:strCache>
            </c:strRef>
          </c:tx>
          <c:spPr>
            <a:solidFill>
              <a:srgbClr val="00B0F0"/>
            </a:solidFill>
            <a:ln>
              <a:noFill/>
            </a:ln>
          </c:spPr>
          <c:invertIfNegative val="0"/>
          <c:val>
            <c:numRef>
              <c:f>'Data 1'!$D$9:$O$9</c:f>
              <c:numCache>
                <c:formatCode>#,##0.00</c:formatCode>
                <c:ptCount val="12"/>
                <c:pt idx="0">
                  <c:v>63.63</c:v>
                </c:pt>
                <c:pt idx="1">
                  <c:v>29.84</c:v>
                </c:pt>
                <c:pt idx="2">
                  <c:v>46.37</c:v>
                </c:pt>
                <c:pt idx="3">
                  <c:v>66.17</c:v>
                </c:pt>
                <c:pt idx="4">
                  <c:v>67.91</c:v>
                </c:pt>
                <c:pt idx="5">
                  <c:v>83.91</c:v>
                </c:pt>
                <c:pt idx="6">
                  <c:v>92.78</c:v>
                </c:pt>
                <c:pt idx="7">
                  <c:v>106.41</c:v>
                </c:pt>
                <c:pt idx="8">
                  <c:v>156.53</c:v>
                </c:pt>
                <c:pt idx="9">
                  <c:v>202.57</c:v>
                </c:pt>
                <c:pt idx="10">
                  <c:v>197.49</c:v>
                </c:pt>
                <c:pt idx="11">
                  <c:v>245.64</c:v>
                </c:pt>
              </c:numCache>
            </c:numRef>
          </c:val>
          <c:extLst>
            <c:ext xmlns:c16="http://schemas.microsoft.com/office/drawing/2014/chart" uri="{C3380CC4-5D6E-409C-BE32-E72D297353CC}">
              <c16:uniqueId val="{00000000-F614-4532-A96E-94A15555E33C}"/>
            </c:ext>
          </c:extLst>
        </c:ser>
        <c:ser>
          <c:idx val="1"/>
          <c:order val="1"/>
          <c:tx>
            <c:strRef>
              <c:f>'Data 1'!$C$10</c:f>
              <c:strCache>
                <c:ptCount val="1"/>
                <c:pt idx="0">
                  <c:v>Servicios de ajuste</c:v>
                </c:pt>
              </c:strCache>
            </c:strRef>
          </c:tx>
          <c:spPr>
            <a:solidFill>
              <a:srgbClr val="FFC000"/>
            </a:solidFill>
            <a:ln>
              <a:noFill/>
            </a:ln>
          </c:spPr>
          <c:invertIfNegative val="0"/>
          <c:val>
            <c:numRef>
              <c:f>'Data 1'!$D$10:$O$10</c:f>
              <c:numCache>
                <c:formatCode>#,##0.00</c:formatCode>
                <c:ptCount val="12"/>
                <c:pt idx="0">
                  <c:v>3.72</c:v>
                </c:pt>
                <c:pt idx="1">
                  <c:v>3.9999999999999996</c:v>
                </c:pt>
                <c:pt idx="2">
                  <c:v>3.26</c:v>
                </c:pt>
                <c:pt idx="3">
                  <c:v>3.02</c:v>
                </c:pt>
                <c:pt idx="4">
                  <c:v>3.9299999999999997</c:v>
                </c:pt>
                <c:pt idx="5">
                  <c:v>3</c:v>
                </c:pt>
                <c:pt idx="6">
                  <c:v>3.0899999999999994</c:v>
                </c:pt>
                <c:pt idx="7">
                  <c:v>4.6100000000000003</c:v>
                </c:pt>
                <c:pt idx="8">
                  <c:v>3.92</c:v>
                </c:pt>
                <c:pt idx="9">
                  <c:v>6.73</c:v>
                </c:pt>
                <c:pt idx="10">
                  <c:v>5.9800000000000013</c:v>
                </c:pt>
                <c:pt idx="11">
                  <c:v>5.95</c:v>
                </c:pt>
              </c:numCache>
            </c:numRef>
          </c:val>
          <c:extLst>
            <c:ext xmlns:c16="http://schemas.microsoft.com/office/drawing/2014/chart" uri="{C3380CC4-5D6E-409C-BE32-E72D297353CC}">
              <c16:uniqueId val="{00000001-F614-4532-A96E-94A15555E33C}"/>
            </c:ext>
          </c:extLst>
        </c:ser>
        <c:ser>
          <c:idx val="2"/>
          <c:order val="2"/>
          <c:tx>
            <c:strRef>
              <c:f>'Data 1'!$C$11</c:f>
              <c:strCache>
                <c:ptCount val="1"/>
                <c:pt idx="0">
                  <c:v>Pagos por capacidad</c:v>
                </c:pt>
              </c:strCache>
            </c:strRef>
          </c:tx>
          <c:spPr>
            <a:solidFill>
              <a:srgbClr val="92D050"/>
            </a:solidFill>
            <a:ln>
              <a:noFill/>
            </a:ln>
          </c:spPr>
          <c:invertIfNegative val="0"/>
          <c:val>
            <c:numRef>
              <c:f>'Data 1'!$D$11:$O$11</c:f>
              <c:numCache>
                <c:formatCode>#,##0.00</c:formatCode>
                <c:ptCount val="12"/>
                <c:pt idx="0">
                  <c:v>3.02</c:v>
                </c:pt>
                <c:pt idx="1">
                  <c:v>2.98</c:v>
                </c:pt>
                <c:pt idx="2">
                  <c:v>2.38</c:v>
                </c:pt>
                <c:pt idx="3">
                  <c:v>2.31</c:v>
                </c:pt>
                <c:pt idx="4">
                  <c:v>2.25</c:v>
                </c:pt>
                <c:pt idx="5">
                  <c:v>0.3</c:v>
                </c:pt>
                <c:pt idx="6">
                  <c:v>0.54</c:v>
                </c:pt>
                <c:pt idx="7">
                  <c:v>0.31</c:v>
                </c:pt>
                <c:pt idx="8">
                  <c:v>0.31</c:v>
                </c:pt>
                <c:pt idx="9">
                  <c:v>0.26</c:v>
                </c:pt>
                <c:pt idx="10">
                  <c:v>0.38</c:v>
                </c:pt>
                <c:pt idx="11">
                  <c:v>0.54</c:v>
                </c:pt>
              </c:numCache>
            </c:numRef>
          </c:val>
          <c:extLst>
            <c:ext xmlns:c16="http://schemas.microsoft.com/office/drawing/2014/chart" uri="{C3380CC4-5D6E-409C-BE32-E72D297353CC}">
              <c16:uniqueId val="{00000002-F614-4532-A96E-94A15555E33C}"/>
            </c:ext>
          </c:extLst>
        </c:ser>
        <c:dLbls>
          <c:showLegendKey val="0"/>
          <c:showVal val="0"/>
          <c:showCatName val="0"/>
          <c:showSerName val="0"/>
          <c:showPercent val="0"/>
          <c:showBubbleSize val="0"/>
        </c:dLbls>
        <c:gapWidth val="50"/>
        <c:overlap val="100"/>
        <c:axId val="461540536"/>
        <c:axId val="461540928"/>
        <c:extLst>
          <c:ext xmlns:c15="http://schemas.microsoft.com/office/drawing/2012/chart" uri="{02D57815-91ED-43cb-92C2-25804820EDAC}">
            <c15:filteredBarSeries>
              <c15:ser>
                <c:idx val="4"/>
                <c:order val="3"/>
                <c:tx>
                  <c:strRef>
                    <c:extLst>
                      <c:ext uri="{02D57815-91ED-43cb-92C2-25804820EDAC}">
                        <c15:formulaRef>
                          <c15:sqref>'Data 1'!$C$12</c15:sqref>
                        </c15:formulaRef>
                      </c:ext>
                    </c:extLst>
                    <c:strCache>
                      <c:ptCount val="1"/>
                      <c:pt idx="0">
                        <c:v>Servicio de interrumpibilidad</c:v>
                      </c:pt>
                    </c:strCache>
                  </c:strRef>
                </c:tx>
                <c:spPr>
                  <a:solidFill>
                    <a:srgbClr val="CC00CC"/>
                  </a:solidFill>
                  <a:ln>
                    <a:noFill/>
                  </a:ln>
                </c:spPr>
                <c:invertIfNegative val="0"/>
                <c:val>
                  <c:numRef>
                    <c:extLst>
                      <c:ext uri="{02D57815-91ED-43cb-92C2-25804820EDAC}">
                        <c15:formulaRef>
                          <c15:sqref>'Data 1'!$D$12:$O$12</c15:sqref>
                        </c15:formulaRef>
                      </c:ext>
                    </c:extLst>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F614-4532-A96E-94A15555E33C}"/>
                  </c:ext>
                </c:extLst>
              </c15:ser>
            </c15:filteredBarSeries>
          </c:ext>
        </c:extLst>
      </c:barChart>
      <c:lineChart>
        <c:grouping val="standard"/>
        <c:varyColors val="0"/>
        <c:ser>
          <c:idx val="3"/>
          <c:order val="4"/>
          <c:tx>
            <c:strRef>
              <c:f>'Data 1'!$C$13</c:f>
              <c:strCache>
                <c:ptCount val="1"/>
                <c:pt idx="0">
                  <c:v>Precio medio final en 2021</c:v>
                </c:pt>
              </c:strCache>
            </c:strRef>
          </c:tx>
          <c:spPr>
            <a:ln w="25400">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F614-4532-A96E-94A15555E33C}"/>
                </c:ext>
              </c:extLst>
            </c:dLbl>
            <c:dLbl>
              <c:idx val="1"/>
              <c:delete val="1"/>
              <c:extLst>
                <c:ext xmlns:c15="http://schemas.microsoft.com/office/drawing/2012/chart" uri="{CE6537A1-D6FC-4f65-9D91-7224C49458BB}"/>
                <c:ext xmlns:c16="http://schemas.microsoft.com/office/drawing/2014/chart" uri="{C3380CC4-5D6E-409C-BE32-E72D297353CC}">
                  <c16:uniqueId val="{00000005-F614-4532-A96E-94A15555E33C}"/>
                </c:ext>
              </c:extLst>
            </c:dLbl>
            <c:dLbl>
              <c:idx val="2"/>
              <c:delete val="1"/>
              <c:extLst>
                <c:ext xmlns:c15="http://schemas.microsoft.com/office/drawing/2012/chart" uri="{CE6537A1-D6FC-4f65-9D91-7224C49458BB}"/>
                <c:ext xmlns:c16="http://schemas.microsoft.com/office/drawing/2014/chart" uri="{C3380CC4-5D6E-409C-BE32-E72D297353CC}">
                  <c16:uniqueId val="{00000006-F614-4532-A96E-94A15555E33C}"/>
                </c:ext>
              </c:extLst>
            </c:dLbl>
            <c:dLbl>
              <c:idx val="3"/>
              <c:layout>
                <c:manualLayout>
                  <c:x val="7.9172289698605416E-2"/>
                  <c:y val="-3.89863547758285E-2"/>
                </c:manualLayout>
              </c:layout>
              <c:tx>
                <c:rich>
                  <a:bodyPr/>
                  <a:lstStyle/>
                  <a:p>
                    <a:fld id="{99A3B72A-83C8-4A3B-BC54-CF7E76B17988}" type="VALUE">
                      <a:rPr lang="en-US"/>
                      <a:pPr/>
                      <a:t>[VALOR]</a:t>
                    </a:fld>
                    <a:r>
                      <a:rPr lang="en-US"/>
                      <a:t> €/MWh</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F614-4532-A96E-94A15555E33C}"/>
                </c:ext>
              </c:extLst>
            </c:dLbl>
            <c:dLbl>
              <c:idx val="4"/>
              <c:delete val="1"/>
              <c:extLst>
                <c:ext xmlns:c15="http://schemas.microsoft.com/office/drawing/2012/chart" uri="{CE6537A1-D6FC-4f65-9D91-7224C49458BB}"/>
                <c:ext xmlns:c16="http://schemas.microsoft.com/office/drawing/2014/chart" uri="{C3380CC4-5D6E-409C-BE32-E72D297353CC}">
                  <c16:uniqueId val="{00000008-F614-4532-A96E-94A15555E33C}"/>
                </c:ext>
              </c:extLst>
            </c:dLbl>
            <c:dLbl>
              <c:idx val="5"/>
              <c:delete val="1"/>
              <c:extLst>
                <c:ext xmlns:c15="http://schemas.microsoft.com/office/drawing/2012/chart" uri="{CE6537A1-D6FC-4f65-9D91-7224C49458BB}"/>
                <c:ext xmlns:c16="http://schemas.microsoft.com/office/drawing/2014/chart" uri="{C3380CC4-5D6E-409C-BE32-E72D297353CC}">
                  <c16:uniqueId val="{00000009-F614-4532-A96E-94A15555E33C}"/>
                </c:ext>
              </c:extLst>
            </c:dLbl>
            <c:dLbl>
              <c:idx val="6"/>
              <c:delete val="1"/>
              <c:extLst>
                <c:ext xmlns:c15="http://schemas.microsoft.com/office/drawing/2012/chart" uri="{CE6537A1-D6FC-4f65-9D91-7224C49458BB}"/>
                <c:ext xmlns:c16="http://schemas.microsoft.com/office/drawing/2014/chart" uri="{C3380CC4-5D6E-409C-BE32-E72D297353CC}">
                  <c16:uniqueId val="{0000000A-F614-4532-A96E-94A15555E33C}"/>
                </c:ext>
              </c:extLst>
            </c:dLbl>
            <c:dLbl>
              <c:idx val="7"/>
              <c:delete val="1"/>
              <c:extLst>
                <c:ext xmlns:c15="http://schemas.microsoft.com/office/drawing/2012/chart" uri="{CE6537A1-D6FC-4f65-9D91-7224C49458BB}"/>
                <c:ext xmlns:c16="http://schemas.microsoft.com/office/drawing/2014/chart" uri="{C3380CC4-5D6E-409C-BE32-E72D297353CC}">
                  <c16:uniqueId val="{0000000B-F614-4532-A96E-94A15555E33C}"/>
                </c:ext>
              </c:extLst>
            </c:dLbl>
            <c:dLbl>
              <c:idx val="8"/>
              <c:delete val="1"/>
              <c:extLst>
                <c:ext xmlns:c15="http://schemas.microsoft.com/office/drawing/2012/chart" uri="{CE6537A1-D6FC-4f65-9D91-7224C49458BB}"/>
                <c:ext xmlns:c16="http://schemas.microsoft.com/office/drawing/2014/chart" uri="{C3380CC4-5D6E-409C-BE32-E72D297353CC}">
                  <c16:uniqueId val="{0000000C-F614-4532-A96E-94A15555E33C}"/>
                </c:ext>
              </c:extLst>
            </c:dLbl>
            <c:dLbl>
              <c:idx val="9"/>
              <c:delete val="1"/>
              <c:extLst>
                <c:ext xmlns:c15="http://schemas.microsoft.com/office/drawing/2012/chart" uri="{CE6537A1-D6FC-4f65-9D91-7224C49458BB}"/>
                <c:ext xmlns:c16="http://schemas.microsoft.com/office/drawing/2014/chart" uri="{C3380CC4-5D6E-409C-BE32-E72D297353CC}">
                  <c16:uniqueId val="{0000000D-F614-4532-A96E-94A15555E33C}"/>
                </c:ext>
              </c:extLst>
            </c:dLbl>
            <c:dLbl>
              <c:idx val="10"/>
              <c:delete val="1"/>
              <c:extLst>
                <c:ext xmlns:c15="http://schemas.microsoft.com/office/drawing/2012/chart" uri="{CE6537A1-D6FC-4f65-9D91-7224C49458BB}"/>
                <c:ext xmlns:c16="http://schemas.microsoft.com/office/drawing/2014/chart" uri="{C3380CC4-5D6E-409C-BE32-E72D297353CC}">
                  <c16:uniqueId val="{0000000E-F614-4532-A96E-94A15555E33C}"/>
                </c:ext>
              </c:extLst>
            </c:dLbl>
            <c:dLbl>
              <c:idx val="11"/>
              <c:delete val="1"/>
              <c:extLst>
                <c:ext xmlns:c15="http://schemas.microsoft.com/office/drawing/2012/chart" uri="{CE6537A1-D6FC-4f65-9D91-7224C49458BB}"/>
                <c:ext xmlns:c16="http://schemas.microsoft.com/office/drawing/2014/chart" uri="{C3380CC4-5D6E-409C-BE32-E72D297353CC}">
                  <c16:uniqueId val="{0000000F-F614-4532-A96E-94A15555E33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1'!$D$6:$O$6</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1'!$D$13:$O$13</c:f>
              <c:numCache>
                <c:formatCode>#,##0.00</c:formatCode>
                <c:ptCount val="12"/>
                <c:pt idx="0">
                  <c:v>118.66</c:v>
                </c:pt>
                <c:pt idx="1">
                  <c:v>118.66</c:v>
                </c:pt>
                <c:pt idx="2">
                  <c:v>118.66</c:v>
                </c:pt>
                <c:pt idx="3">
                  <c:v>118.66</c:v>
                </c:pt>
                <c:pt idx="4">
                  <c:v>118.66</c:v>
                </c:pt>
                <c:pt idx="5">
                  <c:v>118.66</c:v>
                </c:pt>
                <c:pt idx="6">
                  <c:v>118.66</c:v>
                </c:pt>
                <c:pt idx="7">
                  <c:v>118.66</c:v>
                </c:pt>
                <c:pt idx="8">
                  <c:v>118.66</c:v>
                </c:pt>
                <c:pt idx="9">
                  <c:v>118.66</c:v>
                </c:pt>
                <c:pt idx="10">
                  <c:v>118.66</c:v>
                </c:pt>
                <c:pt idx="11">
                  <c:v>118.66</c:v>
                </c:pt>
              </c:numCache>
            </c:numRef>
          </c:val>
          <c:smooth val="0"/>
          <c:extLst>
            <c:ext xmlns:c16="http://schemas.microsoft.com/office/drawing/2014/chart" uri="{C3380CC4-5D6E-409C-BE32-E72D297353CC}">
              <c16:uniqueId val="{00000010-F614-4532-A96E-94A15555E33C}"/>
            </c:ext>
          </c:extLst>
        </c:ser>
        <c:dLbls>
          <c:showLegendKey val="0"/>
          <c:showVal val="0"/>
          <c:showCatName val="0"/>
          <c:showSerName val="0"/>
          <c:showPercent val="0"/>
          <c:showBubbleSize val="0"/>
        </c:dLbls>
        <c:marker val="1"/>
        <c:smooth val="0"/>
        <c:axId val="461540536"/>
        <c:axId val="461540928"/>
      </c:lineChart>
      <c:catAx>
        <c:axId val="461540536"/>
        <c:scaling>
          <c:orientation val="minMax"/>
        </c:scaling>
        <c:delete val="0"/>
        <c:axPos val="b"/>
        <c:numFmt formatCode="General" sourceLinked="1"/>
        <c:majorTickMark val="none"/>
        <c:minorTickMark val="none"/>
        <c:tickLblPos val="nextTo"/>
        <c:spPr>
          <a:ln w="3175">
            <a:solidFill>
              <a:schemeClr val="bg1">
                <a:lumMod val="65000"/>
              </a:schemeClr>
            </a:solidFill>
          </a:ln>
        </c:spPr>
        <c:txPr>
          <a:bodyPr rot="0" vert="horz"/>
          <a:lstStyle/>
          <a:p>
            <a:pPr>
              <a:defRPr/>
            </a:pPr>
            <a:endParaRPr lang="es-ES"/>
          </a:p>
        </c:txPr>
        <c:crossAx val="461540928"/>
        <c:crosses val="autoZero"/>
        <c:auto val="1"/>
        <c:lblAlgn val="ctr"/>
        <c:lblOffset val="100"/>
        <c:noMultiLvlLbl val="0"/>
      </c:catAx>
      <c:valAx>
        <c:axId val="461540928"/>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61540536"/>
        <c:crosses val="autoZero"/>
        <c:crossBetween val="between"/>
      </c:valAx>
      <c:spPr>
        <a:noFill/>
        <a:ln w="25400">
          <a:noFill/>
        </a:ln>
      </c:spPr>
    </c:plotArea>
    <c:legend>
      <c:legendPos val="b"/>
      <c:layout>
        <c:manualLayout>
          <c:xMode val="edge"/>
          <c:yMode val="edge"/>
          <c:x val="9.767896937411126E-2"/>
          <c:y val="4.1666732894155012E-2"/>
          <c:w val="0.85009104993951223"/>
          <c:h val="9.8958490623618153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'Data 1'!$C$18</c:f>
              <c:strCache>
                <c:ptCount val="1"/>
                <c:pt idx="0">
                  <c:v>Restricciones técnicas PDBF</c:v>
                </c:pt>
              </c:strCache>
            </c:strRef>
          </c:tx>
          <c:spPr>
            <a:solidFill>
              <a:srgbClr val="0070C0"/>
            </a:solidFill>
            <a:ln w="25400">
              <a:noFill/>
            </a:ln>
          </c:spPr>
          <c:invertIfNegative val="0"/>
          <c:cat>
            <c:strRef>
              <c:f>'Data 1'!$D$6:$O$6</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1'!$D$18:$O$18</c:f>
              <c:numCache>
                <c:formatCode>#,##0.00</c:formatCode>
                <c:ptCount val="12"/>
                <c:pt idx="0">
                  <c:v>1.8</c:v>
                </c:pt>
                <c:pt idx="1">
                  <c:v>2.14</c:v>
                </c:pt>
                <c:pt idx="2">
                  <c:v>1.99</c:v>
                </c:pt>
                <c:pt idx="3">
                  <c:v>1.7</c:v>
                </c:pt>
                <c:pt idx="4">
                  <c:v>2.5</c:v>
                </c:pt>
                <c:pt idx="5">
                  <c:v>1.96</c:v>
                </c:pt>
                <c:pt idx="6">
                  <c:v>1.21</c:v>
                </c:pt>
                <c:pt idx="7">
                  <c:v>2.0699999999999998</c:v>
                </c:pt>
                <c:pt idx="8">
                  <c:v>1.02</c:v>
                </c:pt>
                <c:pt idx="9">
                  <c:v>2.44</c:v>
                </c:pt>
                <c:pt idx="10">
                  <c:v>1.49</c:v>
                </c:pt>
                <c:pt idx="11">
                  <c:v>1.8</c:v>
                </c:pt>
              </c:numCache>
            </c:numRef>
          </c:val>
          <c:extLst>
            <c:ext xmlns:c16="http://schemas.microsoft.com/office/drawing/2014/chart" uri="{C3380CC4-5D6E-409C-BE32-E72D297353CC}">
              <c16:uniqueId val="{00000000-BCFA-4C42-9A82-1E84AF107AC7}"/>
            </c:ext>
          </c:extLst>
        </c:ser>
        <c:ser>
          <c:idx val="6"/>
          <c:order val="1"/>
          <c:tx>
            <c:strRef>
              <c:f>'Data 1'!$C$20</c:f>
              <c:strCache>
                <c:ptCount val="1"/>
                <c:pt idx="0">
                  <c:v>Reserva de potencia adicional a subir</c:v>
                </c:pt>
              </c:strCache>
            </c:strRef>
          </c:tx>
          <c:spPr>
            <a:solidFill>
              <a:srgbClr val="CC6600"/>
            </a:solidFill>
          </c:spPr>
          <c:invertIfNegative val="0"/>
          <c:cat>
            <c:strRef>
              <c:f>'Data 1'!$D$6:$O$6</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1'!$D$20:$O$20</c:f>
            </c:numRef>
          </c:val>
          <c:extLst>
            <c:ext xmlns:c16="http://schemas.microsoft.com/office/drawing/2014/chart" uri="{C3380CC4-5D6E-409C-BE32-E72D297353CC}">
              <c16:uniqueId val="{00000001-BCFA-4C42-9A82-1E84AF107AC7}"/>
            </c:ext>
          </c:extLst>
        </c:ser>
        <c:ser>
          <c:idx val="2"/>
          <c:order val="2"/>
          <c:tx>
            <c:strRef>
              <c:f>'Data 1'!$C$21</c:f>
              <c:strCache>
                <c:ptCount val="1"/>
                <c:pt idx="0">
                  <c:v>Banda de regulación secundaria</c:v>
                </c:pt>
              </c:strCache>
            </c:strRef>
          </c:tx>
          <c:spPr>
            <a:solidFill>
              <a:srgbClr val="F79646"/>
            </a:solidFill>
            <a:ln w="25400">
              <a:noFill/>
            </a:ln>
          </c:spPr>
          <c:invertIfNegative val="0"/>
          <c:cat>
            <c:strRef>
              <c:f>'Data 1'!$D$6:$O$6</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1'!$D$21:$O$21</c:f>
              <c:numCache>
                <c:formatCode>0.00</c:formatCode>
                <c:ptCount val="12"/>
                <c:pt idx="0">
                  <c:v>0.71</c:v>
                </c:pt>
                <c:pt idx="1">
                  <c:v>1.1599999999999999</c:v>
                </c:pt>
                <c:pt idx="2">
                  <c:v>0.66</c:v>
                </c:pt>
                <c:pt idx="3">
                  <c:v>0.57999999999999996</c:v>
                </c:pt>
                <c:pt idx="4">
                  <c:v>0.97</c:v>
                </c:pt>
                <c:pt idx="5">
                  <c:v>0.73</c:v>
                </c:pt>
                <c:pt idx="6">
                  <c:v>0.72</c:v>
                </c:pt>
                <c:pt idx="7">
                  <c:v>1.17</c:v>
                </c:pt>
                <c:pt idx="8">
                  <c:v>1.23</c:v>
                </c:pt>
                <c:pt idx="9">
                  <c:v>1.97</c:v>
                </c:pt>
                <c:pt idx="10">
                  <c:v>1.6</c:v>
                </c:pt>
                <c:pt idx="11">
                  <c:v>1.5</c:v>
                </c:pt>
              </c:numCache>
            </c:numRef>
          </c:val>
          <c:extLst>
            <c:ext xmlns:c16="http://schemas.microsoft.com/office/drawing/2014/chart" uri="{C3380CC4-5D6E-409C-BE32-E72D297353CC}">
              <c16:uniqueId val="{00000002-BCFA-4C42-9A82-1E84AF107AC7}"/>
            </c:ext>
          </c:extLst>
        </c:ser>
        <c:ser>
          <c:idx val="1"/>
          <c:order val="3"/>
          <c:tx>
            <c:strRef>
              <c:f>'Data 1'!$C$19</c:f>
              <c:strCache>
                <c:ptCount val="1"/>
                <c:pt idx="0">
                  <c:v>Restricciones técnicas en tiempo real</c:v>
                </c:pt>
              </c:strCache>
            </c:strRef>
          </c:tx>
          <c:spPr>
            <a:solidFill>
              <a:srgbClr val="92D050"/>
            </a:solidFill>
            <a:ln w="25400">
              <a:noFill/>
            </a:ln>
          </c:spPr>
          <c:invertIfNegative val="0"/>
          <c:cat>
            <c:strRef>
              <c:f>'Data 1'!$D$6:$O$6</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1'!$D$19:$O$19</c:f>
              <c:numCache>
                <c:formatCode>0.00</c:formatCode>
                <c:ptCount val="12"/>
                <c:pt idx="0">
                  <c:v>0.95</c:v>
                </c:pt>
                <c:pt idx="1">
                  <c:v>0.67</c:v>
                </c:pt>
                <c:pt idx="2">
                  <c:v>0.53</c:v>
                </c:pt>
                <c:pt idx="3">
                  <c:v>0.67</c:v>
                </c:pt>
                <c:pt idx="4">
                  <c:v>0.42</c:v>
                </c:pt>
                <c:pt idx="5">
                  <c:v>0.3</c:v>
                </c:pt>
                <c:pt idx="6">
                  <c:v>1.08</c:v>
                </c:pt>
                <c:pt idx="7">
                  <c:v>1.19</c:v>
                </c:pt>
                <c:pt idx="8">
                  <c:v>1.43</c:v>
                </c:pt>
                <c:pt idx="9">
                  <c:v>1.87</c:v>
                </c:pt>
                <c:pt idx="10">
                  <c:v>2.4500000000000002</c:v>
                </c:pt>
                <c:pt idx="11">
                  <c:v>2.2799999999999998</c:v>
                </c:pt>
              </c:numCache>
            </c:numRef>
          </c:val>
          <c:extLst>
            <c:ext xmlns:c16="http://schemas.microsoft.com/office/drawing/2014/chart" uri="{C3380CC4-5D6E-409C-BE32-E72D297353CC}">
              <c16:uniqueId val="{00000003-BCFA-4C42-9A82-1E84AF107AC7}"/>
            </c:ext>
          </c:extLst>
        </c:ser>
        <c:ser>
          <c:idx val="8"/>
          <c:order val="4"/>
          <c:tx>
            <c:strRef>
              <c:f>'Data 1'!$C$22</c:f>
              <c:strCache>
                <c:ptCount val="1"/>
                <c:pt idx="0">
                  <c:v>Incumplimiento energía balance</c:v>
                </c:pt>
              </c:strCache>
            </c:strRef>
          </c:tx>
          <c:spPr>
            <a:solidFill>
              <a:srgbClr val="CC66FF"/>
            </a:solidFill>
          </c:spPr>
          <c:invertIfNegative val="0"/>
          <c:val>
            <c:numRef>
              <c:f>'Data 1'!$D$22:$O$22</c:f>
              <c:numCache>
                <c:formatCode>0.00</c:formatCode>
                <c:ptCount val="12"/>
                <c:pt idx="0">
                  <c:v>-0.05</c:v>
                </c:pt>
                <c:pt idx="1">
                  <c:v>-0.02</c:v>
                </c:pt>
                <c:pt idx="2">
                  <c:v>-0.02</c:v>
                </c:pt>
                <c:pt idx="3">
                  <c:v>-0.04</c:v>
                </c:pt>
                <c:pt idx="4">
                  <c:v>-0.04</c:v>
                </c:pt>
                <c:pt idx="5">
                  <c:v>-0.04</c:v>
                </c:pt>
                <c:pt idx="6">
                  <c:v>-0.04</c:v>
                </c:pt>
                <c:pt idx="7">
                  <c:v>-0.04</c:v>
                </c:pt>
                <c:pt idx="8">
                  <c:v>-0.09</c:v>
                </c:pt>
                <c:pt idx="9">
                  <c:v>-0.13</c:v>
                </c:pt>
                <c:pt idx="10">
                  <c:v>-0.13</c:v>
                </c:pt>
                <c:pt idx="11">
                  <c:v>-0.27</c:v>
                </c:pt>
              </c:numCache>
            </c:numRef>
          </c:val>
          <c:extLst>
            <c:ext xmlns:c16="http://schemas.microsoft.com/office/drawing/2014/chart" uri="{C3380CC4-5D6E-409C-BE32-E72D297353CC}">
              <c16:uniqueId val="{00000004-BCFA-4C42-9A82-1E84AF107AC7}"/>
            </c:ext>
          </c:extLst>
        </c:ser>
        <c:ser>
          <c:idx val="3"/>
          <c:order val="5"/>
          <c:tx>
            <c:strRef>
              <c:f>'Data 1'!$C$23</c:f>
              <c:strCache>
                <c:ptCount val="1"/>
                <c:pt idx="0">
                  <c:v>Coste desvíos</c:v>
                </c:pt>
              </c:strCache>
            </c:strRef>
          </c:tx>
          <c:spPr>
            <a:solidFill>
              <a:srgbClr val="7030A0"/>
            </a:solidFill>
            <a:ln w="25400">
              <a:noFill/>
            </a:ln>
          </c:spPr>
          <c:invertIfNegative val="0"/>
          <c:cat>
            <c:strRef>
              <c:f>'Data 1'!$D$6:$O$6</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1'!$D$23:$O$23</c:f>
              <c:numCache>
                <c:formatCode>0.00</c:formatCode>
                <c:ptCount val="12"/>
                <c:pt idx="0">
                  <c:v>0.49</c:v>
                </c:pt>
                <c:pt idx="1">
                  <c:v>0.25</c:v>
                </c:pt>
                <c:pt idx="2">
                  <c:v>0.25</c:v>
                </c:pt>
                <c:pt idx="3">
                  <c:v>0.25</c:v>
                </c:pt>
                <c:pt idx="4">
                  <c:v>0.18</c:v>
                </c:pt>
                <c:pt idx="5">
                  <c:v>0.25</c:v>
                </c:pt>
                <c:pt idx="6">
                  <c:v>0.15</c:v>
                </c:pt>
                <c:pt idx="7">
                  <c:v>0.32</c:v>
                </c:pt>
                <c:pt idx="8">
                  <c:v>0.36</c:v>
                </c:pt>
                <c:pt idx="9">
                  <c:v>0.5</c:v>
                </c:pt>
                <c:pt idx="10">
                  <c:v>0.42</c:v>
                </c:pt>
                <c:pt idx="11">
                  <c:v>0.86</c:v>
                </c:pt>
              </c:numCache>
            </c:numRef>
          </c:val>
          <c:extLst>
            <c:ext xmlns:c16="http://schemas.microsoft.com/office/drawing/2014/chart" uri="{C3380CC4-5D6E-409C-BE32-E72D297353CC}">
              <c16:uniqueId val="{00000005-BCFA-4C42-9A82-1E84AF107AC7}"/>
            </c:ext>
          </c:extLst>
        </c:ser>
        <c:ser>
          <c:idx val="5"/>
          <c:order val="6"/>
          <c:tx>
            <c:strRef>
              <c:f>'Data 1'!$C$24</c:f>
              <c:strCache>
                <c:ptCount val="1"/>
                <c:pt idx="0">
                  <c:v>Saldo desvíos</c:v>
                </c:pt>
              </c:strCache>
            </c:strRef>
          </c:tx>
          <c:spPr>
            <a:solidFill>
              <a:srgbClr val="FFCC00"/>
            </a:solidFill>
            <a:ln w="25400">
              <a:noFill/>
            </a:ln>
          </c:spPr>
          <c:invertIfNegative val="0"/>
          <c:cat>
            <c:strRef>
              <c:f>'Data 1'!$D$6:$O$6</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1'!$D$24:$O$24</c:f>
              <c:numCache>
                <c:formatCode>0.00</c:formatCode>
                <c:ptCount val="12"/>
                <c:pt idx="0">
                  <c:v>-0.2</c:v>
                </c:pt>
                <c:pt idx="1">
                  <c:v>-0.14000000000000001</c:v>
                </c:pt>
                <c:pt idx="2">
                  <c:v>-0.1</c:v>
                </c:pt>
                <c:pt idx="3">
                  <c:v>-0.13</c:v>
                </c:pt>
                <c:pt idx="4">
                  <c:v>-0.05</c:v>
                </c:pt>
                <c:pt idx="5">
                  <c:v>-0.12</c:v>
                </c:pt>
                <c:pt idx="6">
                  <c:v>0.01</c:v>
                </c:pt>
                <c:pt idx="7">
                  <c:v>-0.05</c:v>
                </c:pt>
                <c:pt idx="8">
                  <c:v>0.01</c:v>
                </c:pt>
                <c:pt idx="9">
                  <c:v>0.16</c:v>
                </c:pt>
                <c:pt idx="10">
                  <c:v>0.19</c:v>
                </c:pt>
                <c:pt idx="11">
                  <c:v>-0.19</c:v>
                </c:pt>
              </c:numCache>
            </c:numRef>
          </c:val>
          <c:extLst>
            <c:ext xmlns:c16="http://schemas.microsoft.com/office/drawing/2014/chart" uri="{C3380CC4-5D6E-409C-BE32-E72D297353CC}">
              <c16:uniqueId val="{00000006-BCFA-4C42-9A82-1E84AF107AC7}"/>
            </c:ext>
          </c:extLst>
        </c:ser>
        <c:ser>
          <c:idx val="7"/>
          <c:order val="7"/>
          <c:tx>
            <c:strRef>
              <c:f>'Data 1'!$C$25</c:f>
              <c:strCache>
                <c:ptCount val="1"/>
                <c:pt idx="0">
                  <c:v>Control del factor de potencia</c:v>
                </c:pt>
              </c:strCache>
            </c:strRef>
          </c:tx>
          <c:invertIfNegative val="0"/>
          <c:val>
            <c:numRef>
              <c:f>'Data 1'!$D$25:$O$25</c:f>
              <c:numCache>
                <c:formatCode>0.00</c:formatCode>
                <c:ptCount val="12"/>
                <c:pt idx="0">
                  <c:v>0</c:v>
                </c:pt>
                <c:pt idx="1">
                  <c:v>-7.0000000000000007E-2</c:v>
                </c:pt>
                <c:pt idx="2">
                  <c:v>-0.06</c:v>
                </c:pt>
                <c:pt idx="3">
                  <c:v>-0.06</c:v>
                </c:pt>
                <c:pt idx="4">
                  <c:v>-7.0000000000000007E-2</c:v>
                </c:pt>
                <c:pt idx="5">
                  <c:v>-7.0000000000000007E-2</c:v>
                </c:pt>
                <c:pt idx="6">
                  <c:v>-7.0000000000000007E-2</c:v>
                </c:pt>
                <c:pt idx="7">
                  <c:v>-0.06</c:v>
                </c:pt>
                <c:pt idx="8">
                  <c:v>-0.06</c:v>
                </c:pt>
                <c:pt idx="9">
                  <c:v>-7.0000000000000007E-2</c:v>
                </c:pt>
                <c:pt idx="10">
                  <c:v>-0.08</c:v>
                </c:pt>
                <c:pt idx="11">
                  <c:v>-0.08</c:v>
                </c:pt>
              </c:numCache>
            </c:numRef>
          </c:val>
          <c:extLst>
            <c:ext xmlns:c16="http://schemas.microsoft.com/office/drawing/2014/chart" uri="{C3380CC4-5D6E-409C-BE32-E72D297353CC}">
              <c16:uniqueId val="{00000007-BCFA-4C42-9A82-1E84AF107AC7}"/>
            </c:ext>
          </c:extLst>
        </c:ser>
        <c:ser>
          <c:idx val="9"/>
          <c:order val="8"/>
          <c:tx>
            <c:strRef>
              <c:f>'Data 1'!$C$26</c:f>
              <c:strCache>
                <c:ptCount val="1"/>
                <c:pt idx="0">
                  <c:v>Saldo PO 14.6</c:v>
                </c:pt>
              </c:strCache>
            </c:strRef>
          </c:tx>
          <c:invertIfNegative val="0"/>
          <c:val>
            <c:numRef>
              <c:f>'Data 1'!$D$26:$O$26</c:f>
              <c:numCache>
                <c:formatCode>0.00</c:formatCode>
                <c:ptCount val="12"/>
                <c:pt idx="0">
                  <c:v>0.02</c:v>
                </c:pt>
                <c:pt idx="1">
                  <c:v>0.01</c:v>
                </c:pt>
                <c:pt idx="2">
                  <c:v>0.01</c:v>
                </c:pt>
                <c:pt idx="3">
                  <c:v>0.05</c:v>
                </c:pt>
                <c:pt idx="4">
                  <c:v>0.02</c:v>
                </c:pt>
                <c:pt idx="5">
                  <c:v>-0.01</c:v>
                </c:pt>
                <c:pt idx="6">
                  <c:v>0.03</c:v>
                </c:pt>
                <c:pt idx="7">
                  <c:v>0.01</c:v>
                </c:pt>
                <c:pt idx="8">
                  <c:v>0.02</c:v>
                </c:pt>
                <c:pt idx="9">
                  <c:v>-0.01</c:v>
                </c:pt>
                <c:pt idx="10">
                  <c:v>0.04</c:v>
                </c:pt>
                <c:pt idx="11">
                  <c:v>0.05</c:v>
                </c:pt>
              </c:numCache>
            </c:numRef>
          </c:val>
          <c:extLst>
            <c:ext xmlns:c16="http://schemas.microsoft.com/office/drawing/2014/chart" uri="{C3380CC4-5D6E-409C-BE32-E72D297353CC}">
              <c16:uniqueId val="{00000000-3371-401D-993B-FBA833CA01FF}"/>
            </c:ext>
          </c:extLst>
        </c:ser>
        <c:dLbls>
          <c:showLegendKey val="0"/>
          <c:showVal val="0"/>
          <c:showCatName val="0"/>
          <c:showSerName val="0"/>
          <c:showPercent val="0"/>
          <c:showBubbleSize val="0"/>
        </c:dLbls>
        <c:gapWidth val="150"/>
        <c:overlap val="100"/>
        <c:axId val="461541712"/>
        <c:axId val="461542104"/>
      </c:barChart>
      <c:lineChart>
        <c:grouping val="standard"/>
        <c:varyColors val="0"/>
        <c:ser>
          <c:idx val="4"/>
          <c:order val="9"/>
          <c:tx>
            <c:v>Repercusión media en 2021</c:v>
          </c:tx>
          <c:spPr>
            <a:ln w="25400">
              <a:solidFill>
                <a:srgbClr val="DB0705"/>
              </a:solidFill>
              <a:prstDash val="solid"/>
            </a:ln>
          </c:spPr>
          <c:marker>
            <c:symbol val="none"/>
          </c:marker>
          <c:dLbls>
            <c:dLbl>
              <c:idx val="5"/>
              <c:layout>
                <c:manualLayout>
                  <c:x val="3.5987404408456382E-3"/>
                  <c:y val="-3.4767492394611119E-2"/>
                </c:manualLayout>
              </c:layout>
              <c:tx>
                <c:rich>
                  <a:bodyPr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rgbClr val="004563"/>
                        </a:solidFill>
                        <a:latin typeface="Arial" panose="020B0604020202020204" pitchFamily="34" charset="0"/>
                        <a:ea typeface="Arial"/>
                        <a:cs typeface="Arial" panose="020B0604020202020204" pitchFamily="34" charset="0"/>
                      </a:defRPr>
                    </a:pPr>
                    <a:fld id="{AFFA137F-5484-4D30-AFCF-48EF9AC43C0F}" type="VALUE">
                      <a:rPr lang="en-US"/>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rgbClr val="004563"/>
                          </a:solidFill>
                          <a:latin typeface="Arial" panose="020B0604020202020204" pitchFamily="34" charset="0"/>
                          <a:ea typeface="Arial"/>
                          <a:cs typeface="Arial" panose="020B0604020202020204" pitchFamily="34" charset="0"/>
                        </a:defRPr>
                      </a:pPr>
                      <a:t>[VALOR]</a:t>
                    </a:fld>
                    <a:r>
                      <a:rPr lang="en-US"/>
                      <a:t> €/MWh</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371-401D-993B-FBA833CA01F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'Data 1'!$D$28:$O$28</c:f>
              <c:numCache>
                <c:formatCode>#,##0.00</c:formatCode>
                <c:ptCount val="12"/>
                <c:pt idx="0">
                  <c:v>4.28</c:v>
                </c:pt>
                <c:pt idx="1">
                  <c:v>4.28</c:v>
                </c:pt>
                <c:pt idx="2">
                  <c:v>4.28</c:v>
                </c:pt>
                <c:pt idx="3">
                  <c:v>4.28</c:v>
                </c:pt>
                <c:pt idx="4">
                  <c:v>4.28</c:v>
                </c:pt>
                <c:pt idx="5">
                  <c:v>4.28</c:v>
                </c:pt>
                <c:pt idx="6">
                  <c:v>4.28</c:v>
                </c:pt>
                <c:pt idx="7">
                  <c:v>4.28</c:v>
                </c:pt>
                <c:pt idx="8">
                  <c:v>4.28</c:v>
                </c:pt>
                <c:pt idx="9">
                  <c:v>4.28</c:v>
                </c:pt>
                <c:pt idx="10">
                  <c:v>4.28</c:v>
                </c:pt>
                <c:pt idx="11">
                  <c:v>4.28</c:v>
                </c:pt>
              </c:numCache>
            </c:numRef>
          </c:val>
          <c:smooth val="0"/>
          <c:extLst>
            <c:ext xmlns:c16="http://schemas.microsoft.com/office/drawing/2014/chart" uri="{C3380CC4-5D6E-409C-BE32-E72D297353CC}">
              <c16:uniqueId val="{00000008-BCFA-4C42-9A82-1E84AF107AC7}"/>
            </c:ext>
          </c:extLst>
        </c:ser>
        <c:dLbls>
          <c:showLegendKey val="0"/>
          <c:showVal val="0"/>
          <c:showCatName val="0"/>
          <c:showSerName val="0"/>
          <c:showPercent val="0"/>
          <c:showBubbleSize val="0"/>
        </c:dLbls>
        <c:marker val="1"/>
        <c:smooth val="0"/>
        <c:axId val="461541712"/>
        <c:axId val="461542104"/>
      </c:lineChart>
      <c:catAx>
        <c:axId val="461541712"/>
        <c:scaling>
          <c:orientation val="minMax"/>
        </c:scaling>
        <c:delete val="0"/>
        <c:axPos val="b"/>
        <c:numFmt formatCode="General" sourceLinked="1"/>
        <c:majorTickMark val="none"/>
        <c:minorTickMark val="none"/>
        <c:tickLblPos val="low"/>
        <c:spPr>
          <a:ln w="3175">
            <a:solidFill>
              <a:schemeClr val="bg1">
                <a:lumMod val="65000"/>
              </a:schemeClr>
            </a:solidFill>
            <a:prstDash val="solid"/>
          </a:ln>
        </c:spPr>
        <c:txPr>
          <a:bodyPr rot="0" vert="horz"/>
          <a:lstStyle/>
          <a:p>
            <a:pPr>
              <a:defRPr/>
            </a:pPr>
            <a:endParaRPr lang="es-ES"/>
          </a:p>
        </c:txPr>
        <c:crossAx val="461542104"/>
        <c:crosses val="autoZero"/>
        <c:auto val="1"/>
        <c:lblAlgn val="ctr"/>
        <c:lblOffset val="100"/>
        <c:tickLblSkip val="1"/>
        <c:tickMarkSkip val="1"/>
        <c:noMultiLvlLbl val="0"/>
      </c:catAx>
      <c:valAx>
        <c:axId val="461542104"/>
        <c:scaling>
          <c:orientation val="minMax"/>
          <c:min val="-1"/>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61541712"/>
        <c:crosses val="autoZero"/>
        <c:crossBetween val="between"/>
        <c:majorUnit val="1"/>
        <c:minorUnit val="2.8000000000000001E-2"/>
      </c:valAx>
      <c:spPr>
        <a:noFill/>
        <a:ln w="25400">
          <a:noFill/>
        </a:ln>
      </c:spPr>
    </c:plotArea>
    <c:legend>
      <c:legendPos val="t"/>
      <c:layout>
        <c:manualLayout>
          <c:xMode val="edge"/>
          <c:yMode val="edge"/>
          <c:x val="4.0924904629836251E-2"/>
          <c:y val="2.1729682746631899E-2"/>
          <c:w val="0.90915319795551885"/>
          <c:h val="0.18201808867763758"/>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950919464887766E-2"/>
          <c:y val="0.20592732575094791"/>
          <c:w val="0.87913012454054418"/>
          <c:h val="0.61185418489355492"/>
        </c:manualLayout>
      </c:layout>
      <c:barChart>
        <c:barDir val="col"/>
        <c:grouping val="stacked"/>
        <c:varyColors val="0"/>
        <c:ser>
          <c:idx val="3"/>
          <c:order val="0"/>
          <c:tx>
            <c:strRef>
              <c:f>'Data 2'!$D$20</c:f>
              <c:strCache>
                <c:ptCount val="1"/>
                <c:pt idx="0">
                  <c:v>Red de transporte</c:v>
                </c:pt>
              </c:strCache>
            </c:strRef>
          </c:tx>
          <c:spPr>
            <a:solidFill>
              <a:srgbClr val="0070C0"/>
            </a:solidFill>
            <a:ln w="25400">
              <a:noFill/>
            </a:ln>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2'!$D$22:$D$33</c:f>
              <c:numCache>
                <c:formatCode>#,##0.0</c:formatCode>
                <c:ptCount val="12"/>
                <c:pt idx="0">
                  <c:v>678.59269999999992</c:v>
                </c:pt>
                <c:pt idx="1">
                  <c:v>510.6739</c:v>
                </c:pt>
                <c:pt idx="2">
                  <c:v>627.88689999999997</c:v>
                </c:pt>
                <c:pt idx="3">
                  <c:v>550.82869999999991</c:v>
                </c:pt>
                <c:pt idx="4">
                  <c:v>693.44690000000003</c:v>
                </c:pt>
                <c:pt idx="5">
                  <c:v>594.88250000000005</c:v>
                </c:pt>
                <c:pt idx="6">
                  <c:v>491.23480000000001</c:v>
                </c:pt>
                <c:pt idx="7">
                  <c:v>670.92269999999996</c:v>
                </c:pt>
                <c:pt idx="8">
                  <c:v>372.60490000000004</c:v>
                </c:pt>
                <c:pt idx="9">
                  <c:v>509.07509999999996</c:v>
                </c:pt>
                <c:pt idx="10">
                  <c:v>348.91669999999999</c:v>
                </c:pt>
                <c:pt idx="11">
                  <c:v>334.9393</c:v>
                </c:pt>
              </c:numCache>
            </c:numRef>
          </c:val>
          <c:extLst>
            <c:ext xmlns:c16="http://schemas.microsoft.com/office/drawing/2014/chart" uri="{C3380CC4-5D6E-409C-BE32-E72D297353CC}">
              <c16:uniqueId val="{00000000-9C40-4B34-8897-DB32939E85FF}"/>
            </c:ext>
          </c:extLst>
        </c:ser>
        <c:ser>
          <c:idx val="0"/>
          <c:order val="1"/>
          <c:tx>
            <c:strRef>
              <c:f>'Data 2'!$E$20</c:f>
              <c:strCache>
                <c:ptCount val="1"/>
                <c:pt idx="0">
                  <c:v>Red de distribución</c:v>
                </c:pt>
              </c:strCache>
            </c:strRef>
          </c:tx>
          <c:spPr>
            <a:solidFill>
              <a:srgbClr val="92D050"/>
            </a:solidFill>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2'!$E$22:$E$33</c:f>
              <c:numCache>
                <c:formatCode>#,##0.0</c:formatCode>
                <c:ptCount val="12"/>
                <c:pt idx="0">
                  <c:v>48.917000000000002</c:v>
                </c:pt>
                <c:pt idx="1">
                  <c:v>103.86799999999999</c:v>
                </c:pt>
                <c:pt idx="2">
                  <c:v>182.851</c:v>
                </c:pt>
                <c:pt idx="3">
                  <c:v>238.267</c:v>
                </c:pt>
                <c:pt idx="4">
                  <c:v>203.55620000000002</c:v>
                </c:pt>
                <c:pt idx="5">
                  <c:v>293.51670000000001</c:v>
                </c:pt>
                <c:pt idx="6">
                  <c:v>201.87470000000002</c:v>
                </c:pt>
                <c:pt idx="7">
                  <c:v>99.208500000000001</c:v>
                </c:pt>
                <c:pt idx="8">
                  <c:v>3.2349999999999999</c:v>
                </c:pt>
                <c:pt idx="9">
                  <c:v>14.017799999999999</c:v>
                </c:pt>
                <c:pt idx="10">
                  <c:v>11.351000000000001</c:v>
                </c:pt>
                <c:pt idx="11">
                  <c:v>4.1280000000000001</c:v>
                </c:pt>
              </c:numCache>
            </c:numRef>
          </c:val>
          <c:extLst>
            <c:ext xmlns:c16="http://schemas.microsoft.com/office/drawing/2014/chart" uri="{C3380CC4-5D6E-409C-BE32-E72D297353CC}">
              <c16:uniqueId val="{00000001-9C40-4B34-8897-DB32939E85FF}"/>
            </c:ext>
          </c:extLst>
        </c:ser>
        <c:ser>
          <c:idx val="1"/>
          <c:order val="2"/>
          <c:tx>
            <c:strRef>
              <c:f>'Data 2'!$F$20</c:f>
              <c:strCache>
                <c:ptCount val="1"/>
                <c:pt idx="0">
                  <c:v>Otras causas</c:v>
                </c:pt>
              </c:strCache>
            </c:strRef>
          </c:tx>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2'!$F$22:$F$33</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9C40-4B34-8897-DB32939E85FF}"/>
            </c:ext>
          </c:extLst>
        </c:ser>
        <c:dLbls>
          <c:showLegendKey val="0"/>
          <c:showVal val="0"/>
          <c:showCatName val="0"/>
          <c:showSerName val="0"/>
          <c:showPercent val="0"/>
          <c:showBubbleSize val="0"/>
        </c:dLbls>
        <c:gapWidth val="150"/>
        <c:overlap val="100"/>
        <c:axId val="461542888"/>
        <c:axId val="461543280"/>
      </c:barChart>
      <c:catAx>
        <c:axId val="461542888"/>
        <c:scaling>
          <c:orientation val="minMax"/>
        </c:scaling>
        <c:delete val="0"/>
        <c:axPos val="b"/>
        <c:numFmt formatCode="mmmmm" sourceLinked="0"/>
        <c:majorTickMark val="none"/>
        <c:minorTickMark val="none"/>
        <c:tickLblPos val="nextTo"/>
        <c:spPr>
          <a:ln w="3175">
            <a:solidFill>
              <a:schemeClr val="bg1">
                <a:lumMod val="65000"/>
              </a:schemeClr>
            </a:solidFill>
            <a:prstDash val="solid"/>
          </a:ln>
        </c:spPr>
        <c:txPr>
          <a:bodyPr rot="0" vert="horz"/>
          <a:lstStyle/>
          <a:p>
            <a:pPr>
              <a:defRPr sz="800" b="0" i="0" u="none" strike="noStrike" baseline="0">
                <a:solidFill>
                  <a:srgbClr val="004563"/>
                </a:solidFill>
                <a:latin typeface="Arial"/>
                <a:ea typeface="Arial"/>
                <a:cs typeface="Arial"/>
              </a:defRPr>
            </a:pPr>
            <a:endParaRPr lang="es-ES"/>
          </a:p>
        </c:txPr>
        <c:crossAx val="461543280"/>
        <c:crosses val="autoZero"/>
        <c:auto val="0"/>
        <c:lblAlgn val="ctr"/>
        <c:lblOffset val="100"/>
        <c:tickLblSkip val="1"/>
        <c:tickMarkSkip val="1"/>
        <c:noMultiLvlLbl val="0"/>
      </c:catAx>
      <c:valAx>
        <c:axId val="461543280"/>
        <c:scaling>
          <c:orientation val="minMax"/>
        </c:scaling>
        <c:delete val="0"/>
        <c:axPos val="l"/>
        <c:majorGridlines>
          <c:spPr>
            <a:ln w="3175">
              <a:pattFill prst="pct50">
                <a:fgClr>
                  <a:srgbClr val="969696"/>
                </a:fgClr>
                <a:bgClr>
                  <a:srgbClr val="FFFFFF"/>
                </a:bgClr>
              </a:patt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461542888"/>
        <c:crosses val="autoZero"/>
        <c:crossBetween val="between"/>
        <c:majorUnit val="200"/>
      </c:valAx>
      <c:spPr>
        <a:noFill/>
        <a:ln w="25400">
          <a:noFill/>
        </a:ln>
      </c:spPr>
    </c:plotArea>
    <c:legend>
      <c:legendPos val="t"/>
      <c:legendEntry>
        <c:idx val="2"/>
        <c:delete val="1"/>
      </c:legendEntry>
      <c:overlay val="0"/>
    </c:legend>
    <c:plotVisOnly val="1"/>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000000000000089" r="0.75000000000000089"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766995983539629E-2"/>
          <c:y val="0.11267605633802817"/>
          <c:w val="0.88168866678721525"/>
          <c:h val="0.5422565947802519"/>
        </c:manualLayout>
      </c:layout>
      <c:barChart>
        <c:barDir val="col"/>
        <c:grouping val="stacked"/>
        <c:varyColors val="0"/>
        <c:ser>
          <c:idx val="2"/>
          <c:order val="0"/>
          <c:tx>
            <c:strRef>
              <c:f>'Data 2'!$H$20</c:f>
              <c:strCache>
                <c:ptCount val="1"/>
                <c:pt idx="0">
                  <c:v>Red de transporte</c:v>
                </c:pt>
              </c:strCache>
            </c:strRef>
          </c:tx>
          <c:spPr>
            <a:solidFill>
              <a:srgbClr val="0070C0"/>
            </a:solidFill>
            <a:ln w="3175">
              <a:noFill/>
              <a:prstDash val="solid"/>
            </a:ln>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2'!$H$22:$H$33</c:f>
              <c:numCache>
                <c:formatCode>#,##0.0</c:formatCode>
                <c:ptCount val="12"/>
                <c:pt idx="0">
                  <c:v>1.3300000000000001E-2</c:v>
                </c:pt>
                <c:pt idx="1">
                  <c:v>0.84310000000000007</c:v>
                </c:pt>
                <c:pt idx="2">
                  <c:v>1.3900000000000001E-2</c:v>
                </c:pt>
                <c:pt idx="3">
                  <c:v>7.3609</c:v>
                </c:pt>
                <c:pt idx="4">
                  <c:v>14.6914</c:v>
                </c:pt>
                <c:pt idx="5">
                  <c:v>48.257300000000001</c:v>
                </c:pt>
                <c:pt idx="6">
                  <c:v>50.1021</c:v>
                </c:pt>
                <c:pt idx="7">
                  <c:v>5.7378999999999998</c:v>
                </c:pt>
                <c:pt idx="8">
                  <c:v>25.466999999999999</c:v>
                </c:pt>
                <c:pt idx="9">
                  <c:v>9.0823999999999998</c:v>
                </c:pt>
                <c:pt idx="10">
                  <c:v>33.923400000000001</c:v>
                </c:pt>
                <c:pt idx="11">
                  <c:v>5.6928000000000001</c:v>
                </c:pt>
              </c:numCache>
            </c:numRef>
          </c:val>
          <c:extLst>
            <c:ext xmlns:c16="http://schemas.microsoft.com/office/drawing/2014/chart" uri="{C3380CC4-5D6E-409C-BE32-E72D297353CC}">
              <c16:uniqueId val="{00000000-79BF-4376-9811-110706022C84}"/>
            </c:ext>
          </c:extLst>
        </c:ser>
        <c:ser>
          <c:idx val="0"/>
          <c:order val="1"/>
          <c:tx>
            <c:strRef>
              <c:f>'Data 2'!$I$20</c:f>
              <c:strCache>
                <c:ptCount val="1"/>
                <c:pt idx="0">
                  <c:v>Red de distribución</c:v>
                </c:pt>
              </c:strCache>
            </c:strRef>
          </c:tx>
          <c:spPr>
            <a:solidFill>
              <a:srgbClr val="92D050"/>
            </a:solidFill>
            <a:ln>
              <a:noFill/>
            </a:ln>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2'!$I$22:$I$33</c:f>
              <c:numCache>
                <c:formatCode>#,##0.0</c:formatCode>
                <c:ptCount val="12"/>
                <c:pt idx="0">
                  <c:v>5.9246999999999996</c:v>
                </c:pt>
                <c:pt idx="1">
                  <c:v>0.87729999999999997</c:v>
                </c:pt>
                <c:pt idx="2">
                  <c:v>10.1111</c:v>
                </c:pt>
                <c:pt idx="3">
                  <c:v>2.7610000000000001</c:v>
                </c:pt>
                <c:pt idx="4">
                  <c:v>3.4729999999999999</c:v>
                </c:pt>
                <c:pt idx="5">
                  <c:v>1.8242</c:v>
                </c:pt>
                <c:pt idx="6">
                  <c:v>6.9112999999999998</c:v>
                </c:pt>
                <c:pt idx="7">
                  <c:v>9.3202000000000016</c:v>
                </c:pt>
                <c:pt idx="8">
                  <c:v>10.116899999999999</c:v>
                </c:pt>
                <c:pt idx="9">
                  <c:v>0.32819999999999999</c:v>
                </c:pt>
                <c:pt idx="10">
                  <c:v>0.1145</c:v>
                </c:pt>
                <c:pt idx="11">
                  <c:v>0.16789999999999999</c:v>
                </c:pt>
              </c:numCache>
            </c:numRef>
          </c:val>
          <c:extLst>
            <c:ext xmlns:c16="http://schemas.microsoft.com/office/drawing/2014/chart" uri="{C3380CC4-5D6E-409C-BE32-E72D297353CC}">
              <c16:uniqueId val="{00000001-79BF-4376-9811-110706022C84}"/>
            </c:ext>
          </c:extLst>
        </c:ser>
        <c:ser>
          <c:idx val="1"/>
          <c:order val="2"/>
          <c:tx>
            <c:strRef>
              <c:f>'Data 2'!$J$20</c:f>
              <c:strCache>
                <c:ptCount val="1"/>
                <c:pt idx="0">
                  <c:v>Otras causas</c:v>
                </c:pt>
              </c:strCache>
            </c:strRef>
          </c:tx>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2'!$J$22:$J$33</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9BF-4376-9811-110706022C84}"/>
            </c:ext>
          </c:extLst>
        </c:ser>
        <c:dLbls>
          <c:showLegendKey val="0"/>
          <c:showVal val="0"/>
          <c:showCatName val="0"/>
          <c:showSerName val="0"/>
          <c:showPercent val="0"/>
          <c:showBubbleSize val="0"/>
        </c:dLbls>
        <c:gapWidth val="150"/>
        <c:overlap val="100"/>
        <c:axId val="461544064"/>
        <c:axId val="461544456"/>
      </c:barChart>
      <c:catAx>
        <c:axId val="461544064"/>
        <c:scaling>
          <c:orientation val="minMax"/>
        </c:scaling>
        <c:delete val="0"/>
        <c:axPos val="t"/>
        <c:numFmt formatCode="General" sourceLinked="1"/>
        <c:majorTickMark val="none"/>
        <c:minorTickMark val="none"/>
        <c:tickLblPos val="none"/>
        <c:spPr>
          <a:ln w="3175">
            <a:solidFill>
              <a:schemeClr val="bg1">
                <a:lumMod val="65000"/>
              </a:schemeClr>
            </a:solidFill>
            <a:prstDash val="solid"/>
          </a:ln>
        </c:spPr>
        <c:crossAx val="461544456"/>
        <c:crosses val="autoZero"/>
        <c:auto val="0"/>
        <c:lblAlgn val="ctr"/>
        <c:lblOffset val="100"/>
        <c:tickMarkSkip val="1"/>
        <c:noMultiLvlLbl val="0"/>
      </c:catAx>
      <c:valAx>
        <c:axId val="461544456"/>
        <c:scaling>
          <c:orientation val="maxMin"/>
          <c:max val="400"/>
          <c:min val="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461544064"/>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000000000000089" r="0.75000000000000089" t="1" header="0" footer="0"/>
    <c:pageSetup paperSize="9"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419624217118902E-2"/>
          <c:y val="0.20689698717206706"/>
          <c:w val="0.89144050104384132"/>
          <c:h val="0.52735748031496066"/>
        </c:manualLayout>
      </c:layout>
      <c:barChart>
        <c:barDir val="col"/>
        <c:grouping val="stacked"/>
        <c:varyColors val="0"/>
        <c:ser>
          <c:idx val="0"/>
          <c:order val="0"/>
          <c:tx>
            <c:v>Regulación secundaria</c:v>
          </c:tx>
          <c:spPr>
            <a:solidFill>
              <a:srgbClr val="0070C0"/>
            </a:solidFill>
            <a:ln w="25400">
              <a:noFill/>
            </a:ln>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2'!$D$40:$D$51</c:f>
              <c:numCache>
                <c:formatCode>#,##0</c:formatCode>
                <c:ptCount val="12"/>
                <c:pt idx="0">
                  <c:v>129.5624</c:v>
                </c:pt>
                <c:pt idx="1">
                  <c:v>122.25319999999999</c:v>
                </c:pt>
                <c:pt idx="2">
                  <c:v>138.00639999999999</c:v>
                </c:pt>
                <c:pt idx="3">
                  <c:v>117.66980000000001</c:v>
                </c:pt>
                <c:pt idx="4">
                  <c:v>131.49289999999999</c:v>
                </c:pt>
                <c:pt idx="5">
                  <c:v>80.018899999999988</c:v>
                </c:pt>
                <c:pt idx="6">
                  <c:v>89.656899999999993</c:v>
                </c:pt>
                <c:pt idx="7">
                  <c:v>101.8762</c:v>
                </c:pt>
                <c:pt idx="8">
                  <c:v>87.124600000000001</c:v>
                </c:pt>
                <c:pt idx="9">
                  <c:v>122.3283</c:v>
                </c:pt>
                <c:pt idx="10">
                  <c:v>79.438399999999987</c:v>
                </c:pt>
                <c:pt idx="11">
                  <c:v>100.1545</c:v>
                </c:pt>
              </c:numCache>
            </c:numRef>
          </c:val>
          <c:extLst>
            <c:ext xmlns:c16="http://schemas.microsoft.com/office/drawing/2014/chart" uri="{C3380CC4-5D6E-409C-BE32-E72D297353CC}">
              <c16:uniqueId val="{00000000-14DE-417A-8E61-75461B13DA6D}"/>
            </c:ext>
          </c:extLst>
        </c:ser>
        <c:ser>
          <c:idx val="1"/>
          <c:order val="1"/>
          <c:tx>
            <c:v>Regulación terciaria</c:v>
          </c:tx>
          <c:spPr>
            <a:solidFill>
              <a:srgbClr val="92D050"/>
            </a:solidFill>
            <a:ln w="25400">
              <a:noFill/>
            </a:ln>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2'!$E$40:$E$51</c:f>
              <c:numCache>
                <c:formatCode>#,##0</c:formatCode>
                <c:ptCount val="12"/>
                <c:pt idx="0">
                  <c:v>160.90299999999999</c:v>
                </c:pt>
                <c:pt idx="1">
                  <c:v>96.9846</c:v>
                </c:pt>
                <c:pt idx="2">
                  <c:v>159.6395</c:v>
                </c:pt>
                <c:pt idx="3">
                  <c:v>207.42949999999999</c:v>
                </c:pt>
                <c:pt idx="4">
                  <c:v>181.24620000000002</c:v>
                </c:pt>
                <c:pt idx="5">
                  <c:v>194.11610000000002</c:v>
                </c:pt>
                <c:pt idx="6">
                  <c:v>168.8537</c:v>
                </c:pt>
                <c:pt idx="7">
                  <c:v>231.17789999999999</c:v>
                </c:pt>
                <c:pt idx="8">
                  <c:v>184.73779999999999</c:v>
                </c:pt>
                <c:pt idx="9">
                  <c:v>179.10550000000001</c:v>
                </c:pt>
                <c:pt idx="10">
                  <c:v>213.2653</c:v>
                </c:pt>
                <c:pt idx="11">
                  <c:v>182.1439</c:v>
                </c:pt>
              </c:numCache>
            </c:numRef>
          </c:val>
          <c:extLst>
            <c:ext xmlns:c16="http://schemas.microsoft.com/office/drawing/2014/chart" uri="{C3380CC4-5D6E-409C-BE32-E72D297353CC}">
              <c16:uniqueId val="{00000001-14DE-417A-8E61-75461B13DA6D}"/>
            </c:ext>
          </c:extLst>
        </c:ser>
        <c:ser>
          <c:idx val="2"/>
          <c:order val="2"/>
          <c:tx>
            <c:v>Reservas de sustitución</c:v>
          </c:tx>
          <c:spPr>
            <a:solidFill>
              <a:srgbClr val="F79646"/>
            </a:solidFill>
            <a:ln w="25400">
              <a:noFill/>
            </a:ln>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2'!$F$40:$F$51</c:f>
              <c:numCache>
                <c:formatCode>#,##0</c:formatCode>
                <c:ptCount val="12"/>
                <c:pt idx="0">
                  <c:v>226.5</c:v>
                </c:pt>
                <c:pt idx="1">
                  <c:v>81.933999999999997</c:v>
                </c:pt>
                <c:pt idx="2">
                  <c:v>126.244</c:v>
                </c:pt>
                <c:pt idx="3">
                  <c:v>127.85599999999999</c:v>
                </c:pt>
                <c:pt idx="4">
                  <c:v>102.428</c:v>
                </c:pt>
                <c:pt idx="5">
                  <c:v>186.25200000000001</c:v>
                </c:pt>
                <c:pt idx="6">
                  <c:v>201.81899999999999</c:v>
                </c:pt>
                <c:pt idx="7">
                  <c:v>291.44799999999998</c:v>
                </c:pt>
                <c:pt idx="8">
                  <c:v>96.081399999999988</c:v>
                </c:pt>
                <c:pt idx="9">
                  <c:v>118.36510000000001</c:v>
                </c:pt>
                <c:pt idx="10">
                  <c:v>343.47899999999998</c:v>
                </c:pt>
                <c:pt idx="11">
                  <c:v>265.92200000000003</c:v>
                </c:pt>
              </c:numCache>
            </c:numRef>
          </c:val>
          <c:extLst>
            <c:ext xmlns:c16="http://schemas.microsoft.com/office/drawing/2014/chart" uri="{C3380CC4-5D6E-409C-BE32-E72D297353CC}">
              <c16:uniqueId val="{00000002-14DE-417A-8E61-75461B13DA6D}"/>
            </c:ext>
          </c:extLst>
        </c:ser>
        <c:ser>
          <c:idx val="4"/>
          <c:order val="3"/>
          <c:tx>
            <c:strRef>
              <c:f>'Data 2'!$G$39</c:f>
              <c:strCache>
                <c:ptCount val="1"/>
                <c:pt idx="0">
                  <c:v>IGCC</c:v>
                </c:pt>
              </c:strCache>
            </c:strRef>
          </c:tx>
          <c:invertIfNegative val="0"/>
          <c:val>
            <c:numRef>
              <c:f>'Data 2'!$G$40:$G$51</c:f>
              <c:numCache>
                <c:formatCode>#,##0</c:formatCode>
                <c:ptCount val="12"/>
                <c:pt idx="0">
                  <c:v>9.4638740000000006</c:v>
                </c:pt>
                <c:pt idx="1">
                  <c:v>24.979572999999998</c:v>
                </c:pt>
                <c:pt idx="2">
                  <c:v>22.489446000000001</c:v>
                </c:pt>
                <c:pt idx="3">
                  <c:v>8.505509</c:v>
                </c:pt>
                <c:pt idx="4">
                  <c:v>2.5610149999999998</c:v>
                </c:pt>
                <c:pt idx="5">
                  <c:v>14.448051</c:v>
                </c:pt>
                <c:pt idx="6">
                  <c:v>12.336045</c:v>
                </c:pt>
                <c:pt idx="7">
                  <c:v>3.431746</c:v>
                </c:pt>
                <c:pt idx="8">
                  <c:v>7.4932660000000002</c:v>
                </c:pt>
                <c:pt idx="9">
                  <c:v>13.114279</c:v>
                </c:pt>
                <c:pt idx="10">
                  <c:v>42.451388000000001</c:v>
                </c:pt>
                <c:pt idx="11">
                  <c:v>35.438485999999997</c:v>
                </c:pt>
              </c:numCache>
            </c:numRef>
          </c:val>
          <c:extLst>
            <c:ext xmlns:c16="http://schemas.microsoft.com/office/drawing/2014/chart" uri="{C3380CC4-5D6E-409C-BE32-E72D297353CC}">
              <c16:uniqueId val="{00000001-90C7-452C-B303-980679E3D981}"/>
            </c:ext>
          </c:extLst>
        </c:ser>
        <c:ser>
          <c:idx val="3"/>
          <c:order val="4"/>
          <c:tx>
            <c:v>Restricciones técnicas en tiempo real</c:v>
          </c:tx>
          <c:spPr>
            <a:solidFill>
              <a:srgbClr val="7030A0"/>
            </a:solidFill>
            <a:ln w="25400">
              <a:noFill/>
            </a:ln>
          </c:spPr>
          <c:invertIfNegative val="0"/>
          <c:cat>
            <c:strRef>
              <c:f>'Data 2'!$B$22:$B$33</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2'!$H$40:$H$51</c:f>
              <c:numCache>
                <c:formatCode>#,##0</c:formatCode>
                <c:ptCount val="12"/>
                <c:pt idx="0">
                  <c:v>210.9264</c:v>
                </c:pt>
                <c:pt idx="1">
                  <c:v>167.04239999999999</c:v>
                </c:pt>
                <c:pt idx="2">
                  <c:v>119.0517</c:v>
                </c:pt>
                <c:pt idx="3">
                  <c:v>90.736399999999989</c:v>
                </c:pt>
                <c:pt idx="4">
                  <c:v>61.917300000000004</c:v>
                </c:pt>
                <c:pt idx="5">
                  <c:v>40.161799999999999</c:v>
                </c:pt>
                <c:pt idx="6">
                  <c:v>193.5301</c:v>
                </c:pt>
                <c:pt idx="7">
                  <c:v>234.3501</c:v>
                </c:pt>
                <c:pt idx="8">
                  <c:v>211.55179999999999</c:v>
                </c:pt>
                <c:pt idx="9">
                  <c:v>157.96929999999998</c:v>
                </c:pt>
                <c:pt idx="10">
                  <c:v>116.51389999999999</c:v>
                </c:pt>
                <c:pt idx="11" formatCode="0">
                  <c:v>82.006100000000004</c:v>
                </c:pt>
              </c:numCache>
            </c:numRef>
          </c:val>
          <c:extLst>
            <c:ext xmlns:c16="http://schemas.microsoft.com/office/drawing/2014/chart" uri="{C3380CC4-5D6E-409C-BE32-E72D297353CC}">
              <c16:uniqueId val="{00000003-14DE-417A-8E61-75461B13DA6D}"/>
            </c:ext>
          </c:extLst>
        </c:ser>
        <c:dLbls>
          <c:showLegendKey val="0"/>
          <c:showVal val="0"/>
          <c:showCatName val="0"/>
          <c:showSerName val="0"/>
          <c:showPercent val="0"/>
          <c:showBubbleSize val="0"/>
        </c:dLbls>
        <c:gapWidth val="110"/>
        <c:overlap val="100"/>
        <c:axId val="461545240"/>
        <c:axId val="461545632"/>
      </c:barChart>
      <c:catAx>
        <c:axId val="461545240"/>
        <c:scaling>
          <c:orientation val="minMax"/>
        </c:scaling>
        <c:delete val="0"/>
        <c:axPos val="b"/>
        <c:numFmt formatCode="General" sourceLinked="1"/>
        <c:majorTickMark val="none"/>
        <c:minorTickMark val="none"/>
        <c:tickLblPos val="nextTo"/>
        <c:spPr>
          <a:ln w="3175">
            <a:solidFill>
              <a:schemeClr val="bg1">
                <a:lumMod val="65000"/>
              </a:schemeClr>
            </a:solidFill>
            <a:prstDash val="solid"/>
          </a:ln>
        </c:spPr>
        <c:txPr>
          <a:bodyPr rot="0" vert="horz"/>
          <a:lstStyle/>
          <a:p>
            <a:pPr>
              <a:defRPr/>
            </a:pPr>
            <a:endParaRPr lang="es-ES"/>
          </a:p>
        </c:txPr>
        <c:crossAx val="461545632"/>
        <c:crosses val="autoZero"/>
        <c:auto val="1"/>
        <c:lblAlgn val="ctr"/>
        <c:lblOffset val="100"/>
        <c:tickLblSkip val="1"/>
        <c:tickMarkSkip val="1"/>
        <c:noMultiLvlLbl val="0"/>
      </c:catAx>
      <c:valAx>
        <c:axId val="461545632"/>
        <c:scaling>
          <c:orientation val="minMax"/>
          <c:min val="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61545240"/>
        <c:crosses val="autoZero"/>
        <c:crossBetween val="between"/>
        <c:majorUnit val="200"/>
        <c:minorUnit val="100"/>
      </c:valAx>
      <c:spPr>
        <a:noFill/>
        <a:ln w="25400">
          <a:noFill/>
        </a:ln>
      </c:spPr>
    </c:plotArea>
    <c:legend>
      <c:legendPos val="b"/>
      <c:layout>
        <c:manualLayout>
          <c:xMode val="edge"/>
          <c:yMode val="edge"/>
          <c:x val="0.10771957452686835"/>
          <c:y val="4.5261795105800452E-2"/>
          <c:w val="0.89228042547313169"/>
          <c:h val="0.10003767217777024"/>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333333333343E-2"/>
          <c:y val="0.12698387701537309"/>
          <c:w val="0.8916666666666665"/>
          <c:h val="0.76190476190476186"/>
        </c:manualLayout>
      </c:layout>
      <c:barChart>
        <c:barDir val="col"/>
        <c:grouping val="stacked"/>
        <c:varyColors val="0"/>
        <c:ser>
          <c:idx val="0"/>
          <c:order val="0"/>
          <c:tx>
            <c:v>Regulación secundaria</c:v>
          </c:tx>
          <c:spPr>
            <a:solidFill>
              <a:srgbClr val="0070C0"/>
            </a:solidFill>
            <a:ln w="25400">
              <a:noFill/>
            </a:ln>
          </c:spPr>
          <c:invertIfNegative val="0"/>
          <c:val>
            <c:numRef>
              <c:f>'Data 2'!$I$40:$I$51</c:f>
              <c:numCache>
                <c:formatCode>#,##0</c:formatCode>
                <c:ptCount val="12"/>
                <c:pt idx="0">
                  <c:v>138.33170000000001</c:v>
                </c:pt>
                <c:pt idx="1">
                  <c:v>85.107199999999992</c:v>
                </c:pt>
                <c:pt idx="2">
                  <c:v>101.9431</c:v>
                </c:pt>
                <c:pt idx="3">
                  <c:v>121.01819999999999</c:v>
                </c:pt>
                <c:pt idx="4">
                  <c:v>120.37689999999999</c:v>
                </c:pt>
                <c:pt idx="5">
                  <c:v>160.57760000000002</c:v>
                </c:pt>
                <c:pt idx="6">
                  <c:v>143.6601</c:v>
                </c:pt>
                <c:pt idx="7">
                  <c:v>127.3412</c:v>
                </c:pt>
                <c:pt idx="8">
                  <c:v>119.6232</c:v>
                </c:pt>
                <c:pt idx="9">
                  <c:v>110.7739</c:v>
                </c:pt>
                <c:pt idx="10">
                  <c:v>163.4803</c:v>
                </c:pt>
                <c:pt idx="11">
                  <c:v>148.6361</c:v>
                </c:pt>
              </c:numCache>
            </c:numRef>
          </c:val>
          <c:extLst>
            <c:ext xmlns:c15="http://schemas.microsoft.com/office/drawing/2012/chart" uri="{02D57815-91ED-43cb-92C2-25804820EDAC}">
              <c15:filteredCategoryTitle>
                <c15:cat>
                  <c:multiLvlStrRef>
                    <c:extLst>
                      <c:ext uri="{02D57815-91ED-43cb-92C2-25804820EDAC}">
                        <c15:formulaRef>
                          <c15:sqref>'Data 2'!#REF!</c15:sqref>
                        </c15:formulaRef>
                      </c:ext>
                    </c:extLst>
                  </c:multiLvlStrRef>
                </c15:cat>
              </c15:filteredCategoryTitle>
            </c:ext>
            <c:ext xmlns:c16="http://schemas.microsoft.com/office/drawing/2014/chart" uri="{C3380CC4-5D6E-409C-BE32-E72D297353CC}">
              <c16:uniqueId val="{00000000-79A1-414E-83BD-B076F1803256}"/>
            </c:ext>
          </c:extLst>
        </c:ser>
        <c:ser>
          <c:idx val="1"/>
          <c:order val="1"/>
          <c:tx>
            <c:v>Regulación terciaria</c:v>
          </c:tx>
          <c:spPr>
            <a:solidFill>
              <a:srgbClr val="92D050"/>
            </a:solidFill>
            <a:ln w="25400">
              <a:noFill/>
            </a:ln>
          </c:spPr>
          <c:invertIfNegative val="0"/>
          <c:val>
            <c:numRef>
              <c:f>'Data 2'!$J$40:$J$51</c:f>
              <c:numCache>
                <c:formatCode>#,##0</c:formatCode>
                <c:ptCount val="12"/>
                <c:pt idx="0">
                  <c:v>150.87429999999998</c:v>
                </c:pt>
                <c:pt idx="1">
                  <c:v>177.88890000000001</c:v>
                </c:pt>
                <c:pt idx="2">
                  <c:v>156.82329999999999</c:v>
                </c:pt>
                <c:pt idx="3">
                  <c:v>102.9132</c:v>
                </c:pt>
                <c:pt idx="4">
                  <c:v>165.42599999999999</c:v>
                </c:pt>
                <c:pt idx="5">
                  <c:v>78.414000000000001</c:v>
                </c:pt>
                <c:pt idx="6">
                  <c:v>64.81219999999999</c:v>
                </c:pt>
                <c:pt idx="7">
                  <c:v>52.353999999999999</c:v>
                </c:pt>
                <c:pt idx="8">
                  <c:v>101.88460000000001</c:v>
                </c:pt>
                <c:pt idx="9">
                  <c:v>111.05380000000001</c:v>
                </c:pt>
                <c:pt idx="10">
                  <c:v>70.363100000000003</c:v>
                </c:pt>
                <c:pt idx="11">
                  <c:v>89.309399999999997</c:v>
                </c:pt>
              </c:numCache>
            </c:numRef>
          </c:val>
          <c:extLst>
            <c:ext xmlns:c15="http://schemas.microsoft.com/office/drawing/2012/chart" uri="{02D57815-91ED-43cb-92C2-25804820EDAC}">
              <c15:filteredCategoryTitle>
                <c15:cat>
                  <c:multiLvlStrRef>
                    <c:extLst>
                      <c:ext uri="{02D57815-91ED-43cb-92C2-25804820EDAC}">
                        <c15:formulaRef>
                          <c15:sqref>'Data 2'!#REF!</c15:sqref>
                        </c15:formulaRef>
                      </c:ext>
                    </c:extLst>
                  </c:multiLvlStrRef>
                </c15:cat>
              </c15:filteredCategoryTitle>
            </c:ext>
            <c:ext xmlns:c16="http://schemas.microsoft.com/office/drawing/2014/chart" uri="{C3380CC4-5D6E-409C-BE32-E72D297353CC}">
              <c16:uniqueId val="{00000001-79A1-414E-83BD-B076F1803256}"/>
            </c:ext>
          </c:extLst>
        </c:ser>
        <c:ser>
          <c:idx val="2"/>
          <c:order val="2"/>
          <c:tx>
            <c:strRef>
              <c:f>'Data 2'!$K$39</c:f>
              <c:strCache>
                <c:ptCount val="1"/>
                <c:pt idx="0">
                  <c:v>Reserva de sustitución</c:v>
                </c:pt>
              </c:strCache>
            </c:strRef>
          </c:tx>
          <c:spPr>
            <a:solidFill>
              <a:srgbClr val="F79646"/>
            </a:solidFill>
            <a:ln w="25400">
              <a:noFill/>
            </a:ln>
          </c:spPr>
          <c:invertIfNegative val="0"/>
          <c:val>
            <c:numRef>
              <c:f>'Data 2'!$K$40:$K$51</c:f>
              <c:numCache>
                <c:formatCode>#,##0</c:formatCode>
                <c:ptCount val="12"/>
                <c:pt idx="0">
                  <c:v>94.355999999999995</c:v>
                </c:pt>
                <c:pt idx="1">
                  <c:v>108.008</c:v>
                </c:pt>
                <c:pt idx="2">
                  <c:v>108.77</c:v>
                </c:pt>
                <c:pt idx="3">
                  <c:v>70.258899999999997</c:v>
                </c:pt>
                <c:pt idx="4">
                  <c:v>106.486</c:v>
                </c:pt>
                <c:pt idx="5">
                  <c:v>55.783000000000001</c:v>
                </c:pt>
                <c:pt idx="6">
                  <c:v>51.039000000000001</c:v>
                </c:pt>
                <c:pt idx="7">
                  <c:v>33.637</c:v>
                </c:pt>
                <c:pt idx="8">
                  <c:v>93.373999999999995</c:v>
                </c:pt>
                <c:pt idx="9">
                  <c:v>45.192800000000005</c:v>
                </c:pt>
                <c:pt idx="10">
                  <c:v>29.276</c:v>
                </c:pt>
                <c:pt idx="11">
                  <c:v>55.765000000000001</c:v>
                </c:pt>
              </c:numCache>
            </c:numRef>
          </c:val>
          <c:extLst>
            <c:ext xmlns:c15="http://schemas.microsoft.com/office/drawing/2012/chart" uri="{02D57815-91ED-43cb-92C2-25804820EDAC}">
              <c15:filteredCategoryTitle>
                <c15:cat>
                  <c:multiLvlStrRef>
                    <c:extLst>
                      <c:ext uri="{02D57815-91ED-43cb-92C2-25804820EDAC}">
                        <c15:formulaRef>
                          <c15:sqref>'Data 2'!#REF!</c15:sqref>
                        </c15:formulaRef>
                      </c:ext>
                    </c:extLst>
                  </c:multiLvlStrRef>
                </c15:cat>
              </c15:filteredCategoryTitle>
            </c:ext>
            <c:ext xmlns:c16="http://schemas.microsoft.com/office/drawing/2014/chart" uri="{C3380CC4-5D6E-409C-BE32-E72D297353CC}">
              <c16:uniqueId val="{00000002-79A1-414E-83BD-B076F1803256}"/>
            </c:ext>
          </c:extLst>
        </c:ser>
        <c:ser>
          <c:idx val="4"/>
          <c:order val="3"/>
          <c:tx>
            <c:strRef>
              <c:f>'Data 2'!$L$39</c:f>
              <c:strCache>
                <c:ptCount val="1"/>
                <c:pt idx="0">
                  <c:v>IGCC</c:v>
                </c:pt>
              </c:strCache>
            </c:strRef>
          </c:tx>
          <c:invertIfNegative val="0"/>
          <c:val>
            <c:numRef>
              <c:f>'Data 2'!$L$40:$L$51</c:f>
              <c:numCache>
                <c:formatCode>#,##0</c:formatCode>
                <c:ptCount val="12"/>
                <c:pt idx="0">
                  <c:v>42.861251000000003</c:v>
                </c:pt>
                <c:pt idx="1">
                  <c:v>26.993466000000002</c:v>
                </c:pt>
                <c:pt idx="2">
                  <c:v>70.632669000000007</c:v>
                </c:pt>
                <c:pt idx="3">
                  <c:v>33.598016000000001</c:v>
                </c:pt>
                <c:pt idx="4">
                  <c:v>27.861174999999999</c:v>
                </c:pt>
                <c:pt idx="5">
                  <c:v>84.361199999999997</c:v>
                </c:pt>
                <c:pt idx="6">
                  <c:v>87.593602000000004</c:v>
                </c:pt>
                <c:pt idx="7">
                  <c:v>110.36305400000001</c:v>
                </c:pt>
                <c:pt idx="8">
                  <c:v>112.402235</c:v>
                </c:pt>
                <c:pt idx="9">
                  <c:v>102.667242</c:v>
                </c:pt>
                <c:pt idx="10">
                  <c:v>31.215629</c:v>
                </c:pt>
                <c:pt idx="11">
                  <c:v>34.848891999999999</c:v>
                </c:pt>
              </c:numCache>
            </c:numRef>
          </c:val>
          <c:extLst>
            <c:ext xmlns:c16="http://schemas.microsoft.com/office/drawing/2014/chart" uri="{C3380CC4-5D6E-409C-BE32-E72D297353CC}">
              <c16:uniqueId val="{00000001-17D5-4F34-898F-E0AF8E0ABC0A}"/>
            </c:ext>
          </c:extLst>
        </c:ser>
        <c:ser>
          <c:idx val="3"/>
          <c:order val="4"/>
          <c:tx>
            <c:v>Restricciones TReal</c:v>
          </c:tx>
          <c:spPr>
            <a:solidFill>
              <a:srgbClr val="7030A0"/>
            </a:solidFill>
            <a:ln w="25400">
              <a:noFill/>
            </a:ln>
          </c:spPr>
          <c:invertIfNegative val="0"/>
          <c:val>
            <c:numRef>
              <c:f>'Data 2'!$M$40:$M$51</c:f>
              <c:numCache>
                <c:formatCode>#,##0</c:formatCode>
                <c:ptCount val="12"/>
                <c:pt idx="0">
                  <c:v>30.4603</c:v>
                </c:pt>
                <c:pt idx="1">
                  <c:v>15.3932</c:v>
                </c:pt>
                <c:pt idx="2">
                  <c:v>33.1905</c:v>
                </c:pt>
                <c:pt idx="3">
                  <c:v>100.3486</c:v>
                </c:pt>
                <c:pt idx="4">
                  <c:v>41.263199999999998</c:v>
                </c:pt>
                <c:pt idx="5">
                  <c:v>24.456199999999999</c:v>
                </c:pt>
                <c:pt idx="6">
                  <c:v>76.836699999999993</c:v>
                </c:pt>
                <c:pt idx="7">
                  <c:v>74.628600000000006</c:v>
                </c:pt>
                <c:pt idx="8">
                  <c:v>22.677199999999999</c:v>
                </c:pt>
                <c:pt idx="9">
                  <c:v>62.984699999999997</c:v>
                </c:pt>
                <c:pt idx="10">
                  <c:v>118.9847</c:v>
                </c:pt>
                <c:pt idx="11" formatCode="0">
                  <c:v>57.545099999999998</c:v>
                </c:pt>
              </c:numCache>
            </c:numRef>
          </c:val>
          <c:extLst>
            <c:ext xmlns:c15="http://schemas.microsoft.com/office/drawing/2012/chart" uri="{02D57815-91ED-43cb-92C2-25804820EDAC}">
              <c15:filteredCategoryTitle>
                <c15:cat>
                  <c:multiLvlStrRef>
                    <c:extLst>
                      <c:ext uri="{02D57815-91ED-43cb-92C2-25804820EDAC}">
                        <c15:formulaRef>
                          <c15:sqref>'Data 2'!#REF!</c15:sqref>
                        </c15:formulaRef>
                      </c:ext>
                    </c:extLst>
                  </c:multiLvlStrRef>
                </c15:cat>
              </c15:filteredCategoryTitle>
            </c:ext>
            <c:ext xmlns:c16="http://schemas.microsoft.com/office/drawing/2014/chart" uri="{C3380CC4-5D6E-409C-BE32-E72D297353CC}">
              <c16:uniqueId val="{00000003-79A1-414E-83BD-B076F1803256}"/>
            </c:ext>
          </c:extLst>
        </c:ser>
        <c:dLbls>
          <c:showLegendKey val="0"/>
          <c:showVal val="0"/>
          <c:showCatName val="0"/>
          <c:showSerName val="0"/>
          <c:showPercent val="0"/>
          <c:showBubbleSize val="0"/>
        </c:dLbls>
        <c:gapWidth val="110"/>
        <c:overlap val="100"/>
        <c:axId val="461546416"/>
        <c:axId val="461546808"/>
      </c:barChart>
      <c:catAx>
        <c:axId val="461546416"/>
        <c:scaling>
          <c:orientation val="minMax"/>
        </c:scaling>
        <c:delete val="0"/>
        <c:axPos val="t"/>
        <c:numFmt formatCode="General" sourceLinked="1"/>
        <c:majorTickMark val="none"/>
        <c:minorTickMark val="none"/>
        <c:tickLblPos val="none"/>
        <c:spPr>
          <a:ln w="3175">
            <a:solidFill>
              <a:schemeClr val="bg1">
                <a:lumMod val="65000"/>
              </a:schemeClr>
            </a:solidFill>
            <a:prstDash val="solid"/>
          </a:ln>
        </c:spPr>
        <c:crossAx val="461546808"/>
        <c:crosses val="autoZero"/>
        <c:auto val="1"/>
        <c:lblAlgn val="ctr"/>
        <c:lblOffset val="100"/>
        <c:tickMarkSkip val="1"/>
        <c:noMultiLvlLbl val="0"/>
      </c:catAx>
      <c:valAx>
        <c:axId val="461546808"/>
        <c:scaling>
          <c:orientation val="maxMin"/>
          <c:max val="60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461546416"/>
        <c:crosses val="autoZero"/>
        <c:crossBetween val="between"/>
        <c:majorUnit val="200"/>
        <c:minorUnit val="1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000000000000033" r="0.75000000000000033"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528644897748538E-2"/>
          <c:y val="0.34285302944726848"/>
          <c:w val="0.86179032843926362"/>
          <c:h val="0.5217775784356069"/>
        </c:manualLayout>
      </c:layout>
      <c:barChart>
        <c:barDir val="col"/>
        <c:grouping val="stacked"/>
        <c:varyColors val="0"/>
        <c:ser>
          <c:idx val="2"/>
          <c:order val="0"/>
          <c:tx>
            <c:strRef>
              <c:f>'Data 3'!$C$6</c:f>
              <c:strCache>
                <c:ptCount val="1"/>
                <c:pt idx="0">
                  <c:v>Comercializadores</c:v>
                </c:pt>
              </c:strCache>
            </c:strRef>
          </c:tx>
          <c:spPr>
            <a:solidFill>
              <a:srgbClr val="C3D69B"/>
            </a:solidFill>
            <a:ln w="25400">
              <a:noFill/>
            </a:ln>
          </c:spPr>
          <c:invertIfNegative val="0"/>
          <c:cat>
            <c:strRef>
              <c:f>'Data 3'!$A$7:$A$18</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3'!$C$7:$C$18</c:f>
              <c:numCache>
                <c:formatCode>#,##0</c:formatCode>
                <c:ptCount val="12"/>
                <c:pt idx="0">
                  <c:v>160.834654</c:v>
                </c:pt>
                <c:pt idx="1">
                  <c:v>64.880417999999992</c:v>
                </c:pt>
                <c:pt idx="2">
                  <c:v>141.374897</c:v>
                </c:pt>
                <c:pt idx="3">
                  <c:v>204.69276399999998</c:v>
                </c:pt>
                <c:pt idx="4">
                  <c:v>248.815022</c:v>
                </c:pt>
                <c:pt idx="5">
                  <c:v>149.081625</c:v>
                </c:pt>
                <c:pt idx="6">
                  <c:v>132.20531599999998</c:v>
                </c:pt>
                <c:pt idx="7">
                  <c:v>117.961759</c:v>
                </c:pt>
                <c:pt idx="8">
                  <c:v>732.67422900000008</c:v>
                </c:pt>
                <c:pt idx="9">
                  <c:v>173.56912199999999</c:v>
                </c:pt>
                <c:pt idx="10">
                  <c:v>42.215241999999996</c:v>
                </c:pt>
                <c:pt idx="11">
                  <c:v>135.214359</c:v>
                </c:pt>
              </c:numCache>
            </c:numRef>
          </c:val>
          <c:extLst>
            <c:ext xmlns:c16="http://schemas.microsoft.com/office/drawing/2014/chart" uri="{C3380CC4-5D6E-409C-BE32-E72D297353CC}">
              <c16:uniqueId val="{00000000-0490-492A-8E36-F729C97D123A}"/>
            </c:ext>
          </c:extLst>
        </c:ser>
        <c:ser>
          <c:idx val="3"/>
          <c:order val="1"/>
          <c:tx>
            <c:strRef>
              <c:f>'Data 3'!$D$6</c:f>
              <c:strCache>
                <c:ptCount val="1"/>
                <c:pt idx="0">
                  <c:v>Generación convencional y zonas de regulación</c:v>
                </c:pt>
              </c:strCache>
            </c:strRef>
          </c:tx>
          <c:spPr>
            <a:solidFill>
              <a:srgbClr val="F79646"/>
            </a:solidFill>
            <a:ln w="25400">
              <a:noFill/>
            </a:ln>
          </c:spPr>
          <c:invertIfNegative val="0"/>
          <c:cat>
            <c:strRef>
              <c:f>'Data 3'!$A$7:$A$18</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3'!$D$7:$D$18</c:f>
              <c:numCache>
                <c:formatCode>#,##0</c:formatCode>
                <c:ptCount val="12"/>
                <c:pt idx="0">
                  <c:v>25.278176000000002</c:v>
                </c:pt>
                <c:pt idx="1">
                  <c:v>12.84346</c:v>
                </c:pt>
                <c:pt idx="2">
                  <c:v>8.0170510000000004</c:v>
                </c:pt>
                <c:pt idx="3">
                  <c:v>13.480917</c:v>
                </c:pt>
                <c:pt idx="4">
                  <c:v>10.757404999999999</c:v>
                </c:pt>
                <c:pt idx="5">
                  <c:v>10.737359999999999</c:v>
                </c:pt>
                <c:pt idx="6">
                  <c:v>7.8210809999999995</c:v>
                </c:pt>
                <c:pt idx="7">
                  <c:v>5.0674419999999998</c:v>
                </c:pt>
                <c:pt idx="8">
                  <c:v>8.7403519999999997</c:v>
                </c:pt>
                <c:pt idx="9">
                  <c:v>15.311245000000001</c:v>
                </c:pt>
                <c:pt idx="10">
                  <c:v>8.1906759999999998</c:v>
                </c:pt>
                <c:pt idx="11">
                  <c:v>14.080565</c:v>
                </c:pt>
              </c:numCache>
            </c:numRef>
          </c:val>
          <c:extLst>
            <c:ext xmlns:c16="http://schemas.microsoft.com/office/drawing/2014/chart" uri="{C3380CC4-5D6E-409C-BE32-E72D297353CC}">
              <c16:uniqueId val="{00000001-0490-492A-8E36-F729C97D123A}"/>
            </c:ext>
          </c:extLst>
        </c:ser>
        <c:ser>
          <c:idx val="0"/>
          <c:order val="2"/>
          <c:tx>
            <c:strRef>
              <c:f>'Data 3'!$E$6</c:f>
              <c:strCache>
                <c:ptCount val="1"/>
                <c:pt idx="0">
                  <c:v>Generación eólica</c:v>
                </c:pt>
              </c:strCache>
            </c:strRef>
          </c:tx>
          <c:spPr>
            <a:solidFill>
              <a:srgbClr val="92D050"/>
            </a:solidFill>
            <a:ln w="25400">
              <a:noFill/>
            </a:ln>
          </c:spPr>
          <c:invertIfNegative val="0"/>
          <c:cat>
            <c:strRef>
              <c:f>'Data 3'!$A$7:$A$18</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3'!$E$7:$E$18</c:f>
              <c:numCache>
                <c:formatCode>#,##0</c:formatCode>
                <c:ptCount val="12"/>
                <c:pt idx="0">
                  <c:v>164.72642300000001</c:v>
                </c:pt>
                <c:pt idx="1">
                  <c:v>127.71111500000001</c:v>
                </c:pt>
                <c:pt idx="2">
                  <c:v>105.637528</c:v>
                </c:pt>
                <c:pt idx="3">
                  <c:v>62.561917999999999</c:v>
                </c:pt>
                <c:pt idx="4">
                  <c:v>117.92874999999999</c:v>
                </c:pt>
                <c:pt idx="5">
                  <c:v>114.33641800000001</c:v>
                </c:pt>
                <c:pt idx="6">
                  <c:v>112.74127499999999</c:v>
                </c:pt>
                <c:pt idx="7">
                  <c:v>97.544164999999992</c:v>
                </c:pt>
                <c:pt idx="8">
                  <c:v>74.001505999999992</c:v>
                </c:pt>
                <c:pt idx="9">
                  <c:v>59.137408000000001</c:v>
                </c:pt>
                <c:pt idx="10">
                  <c:v>96.162452000000002</c:v>
                </c:pt>
                <c:pt idx="11">
                  <c:v>81.090164000000001</c:v>
                </c:pt>
              </c:numCache>
            </c:numRef>
          </c:val>
          <c:extLst>
            <c:ext xmlns:c16="http://schemas.microsoft.com/office/drawing/2014/chart" uri="{C3380CC4-5D6E-409C-BE32-E72D297353CC}">
              <c16:uniqueId val="{00000002-0490-492A-8E36-F729C97D123A}"/>
            </c:ext>
          </c:extLst>
        </c:ser>
        <c:ser>
          <c:idx val="1"/>
          <c:order val="3"/>
          <c:tx>
            <c:strRef>
              <c:f>'Data 3'!$F$6</c:f>
              <c:strCache>
                <c:ptCount val="1"/>
                <c:pt idx="0">
                  <c:v>Otras renovables, cogeneración y residuos</c:v>
                </c:pt>
              </c:strCache>
            </c:strRef>
          </c:tx>
          <c:spPr>
            <a:solidFill>
              <a:srgbClr val="C00000"/>
            </a:solidFill>
          </c:spPr>
          <c:invertIfNegative val="0"/>
          <c:val>
            <c:numRef>
              <c:f>'Data 3'!$F$7:$F$18</c:f>
              <c:numCache>
                <c:formatCode>#,##0</c:formatCode>
                <c:ptCount val="12"/>
                <c:pt idx="0">
                  <c:v>38.348093999999996</c:v>
                </c:pt>
                <c:pt idx="1">
                  <c:v>39.916082000000003</c:v>
                </c:pt>
                <c:pt idx="2">
                  <c:v>64.406545999999992</c:v>
                </c:pt>
                <c:pt idx="3">
                  <c:v>68.957904999999997</c:v>
                </c:pt>
                <c:pt idx="4">
                  <c:v>78.536787000000004</c:v>
                </c:pt>
                <c:pt idx="5">
                  <c:v>66.009157000000002</c:v>
                </c:pt>
                <c:pt idx="6">
                  <c:v>50.314923</c:v>
                </c:pt>
                <c:pt idx="7">
                  <c:v>28.525944000000003</c:v>
                </c:pt>
                <c:pt idx="8">
                  <c:v>3.9424440000000001</c:v>
                </c:pt>
                <c:pt idx="9">
                  <c:v>34.006557999999998</c:v>
                </c:pt>
                <c:pt idx="10">
                  <c:v>56.220516000000003</c:v>
                </c:pt>
                <c:pt idx="11">
                  <c:v>27.493988000000002</c:v>
                </c:pt>
              </c:numCache>
            </c:numRef>
          </c:val>
          <c:extLst>
            <c:ext xmlns:c16="http://schemas.microsoft.com/office/drawing/2014/chart" uri="{C3380CC4-5D6E-409C-BE32-E72D297353CC}">
              <c16:uniqueId val="{00000003-0490-492A-8E36-F729C97D123A}"/>
            </c:ext>
          </c:extLst>
        </c:ser>
        <c:ser>
          <c:idx val="5"/>
          <c:order val="4"/>
          <c:tx>
            <c:strRef>
              <c:f>'Data 3'!$G$6</c:f>
              <c:strCache>
                <c:ptCount val="1"/>
                <c:pt idx="0">
                  <c:v>Importaciones</c:v>
                </c:pt>
              </c:strCache>
            </c:strRef>
          </c:tx>
          <c:spPr>
            <a:solidFill>
              <a:srgbClr val="CC00CC"/>
            </a:solidFill>
          </c:spPr>
          <c:invertIfNegative val="0"/>
          <c:val>
            <c:numRef>
              <c:f>'Data 3'!$G$7:$G$18</c:f>
              <c:numCache>
                <c:formatCode>#,##0</c:formatCode>
                <c:ptCount val="12"/>
                <c:pt idx="0">
                  <c:v>4.7999999999999996E-3</c:v>
                </c:pt>
                <c:pt idx="1">
                  <c:v>4.0000000000000001E-3</c:v>
                </c:pt>
                <c:pt idx="2">
                  <c:v>1.5599999999999999E-2</c:v>
                </c:pt>
                <c:pt idx="3">
                  <c:v>4.0000000000000001E-3</c:v>
                </c:pt>
                <c:pt idx="4">
                  <c:v>2.8E-3</c:v>
                </c:pt>
                <c:pt idx="5">
                  <c:v>2E-3</c:v>
                </c:pt>
                <c:pt idx="6">
                  <c:v>0</c:v>
                </c:pt>
                <c:pt idx="7">
                  <c:v>0</c:v>
                </c:pt>
                <c:pt idx="8">
                  <c:v>0</c:v>
                </c:pt>
                <c:pt idx="9">
                  <c:v>3.5999999999999999E-3</c:v>
                </c:pt>
                <c:pt idx="10">
                  <c:v>0</c:v>
                </c:pt>
                <c:pt idx="11">
                  <c:v>3.2000000000000002E-3</c:v>
                </c:pt>
              </c:numCache>
            </c:numRef>
          </c:val>
          <c:extLst>
            <c:ext xmlns:c16="http://schemas.microsoft.com/office/drawing/2014/chart" uri="{C3380CC4-5D6E-409C-BE32-E72D297353CC}">
              <c16:uniqueId val="{00000004-0490-492A-8E36-F729C97D123A}"/>
            </c:ext>
          </c:extLst>
        </c:ser>
        <c:ser>
          <c:idx val="6"/>
          <c:order val="5"/>
          <c:tx>
            <c:strRef>
              <c:f>'Data 3'!$H$6</c:f>
              <c:strCache>
                <c:ptCount val="1"/>
                <c:pt idx="0">
                  <c:v>Exportaciones</c:v>
                </c:pt>
              </c:strCache>
            </c:strRef>
          </c:tx>
          <c:spPr>
            <a:solidFill>
              <a:srgbClr val="00B0F0"/>
            </a:solidFill>
          </c:spPr>
          <c:invertIfNegative val="0"/>
          <c:val>
            <c:numRef>
              <c:f>'Data 3'!$H$7:$H$18</c:f>
              <c:numCache>
                <c:formatCode>#,##0.0</c:formatCode>
                <c:ptCount val="12"/>
                <c:pt idx="0">
                  <c:v>0.27296800000000004</c:v>
                </c:pt>
                <c:pt idx="1">
                  <c:v>0.37186399999999997</c:v>
                </c:pt>
                <c:pt idx="2">
                  <c:v>0.40479599999999999</c:v>
                </c:pt>
                <c:pt idx="3">
                  <c:v>0.39680799999999999</c:v>
                </c:pt>
                <c:pt idx="4">
                  <c:v>9.6799999999999994E-3</c:v>
                </c:pt>
                <c:pt idx="5">
                  <c:v>0.19007599999999999</c:v>
                </c:pt>
                <c:pt idx="6">
                  <c:v>0.25142799999999998</c:v>
                </c:pt>
                <c:pt idx="7">
                  <c:v>0.38853599999999999</c:v>
                </c:pt>
                <c:pt idx="8">
                  <c:v>0.45796399999999998</c:v>
                </c:pt>
                <c:pt idx="9">
                  <c:v>0.42686799999999997</c:v>
                </c:pt>
                <c:pt idx="10">
                  <c:v>0.39272399999999996</c:v>
                </c:pt>
                <c:pt idx="11">
                  <c:v>0.48699599999999998</c:v>
                </c:pt>
              </c:numCache>
            </c:numRef>
          </c:val>
          <c:extLst>
            <c:ext xmlns:c16="http://schemas.microsoft.com/office/drawing/2014/chart" uri="{C3380CC4-5D6E-409C-BE32-E72D297353CC}">
              <c16:uniqueId val="{00000005-0490-492A-8E36-F729C97D123A}"/>
            </c:ext>
          </c:extLst>
        </c:ser>
        <c:ser>
          <c:idx val="4"/>
          <c:order val="6"/>
          <c:tx>
            <c:strRef>
              <c:f>'Data 3'!$I$6</c:f>
              <c:strCache>
                <c:ptCount val="1"/>
                <c:pt idx="0">
                  <c:v>Desvíos entre sistemas</c:v>
                </c:pt>
              </c:strCache>
            </c:strRef>
          </c:tx>
          <c:spPr>
            <a:solidFill>
              <a:srgbClr val="008080"/>
            </a:solidFill>
            <a:ln w="25400">
              <a:noFill/>
            </a:ln>
          </c:spPr>
          <c:invertIfNegative val="0"/>
          <c:cat>
            <c:strRef>
              <c:f>'Data 3'!$A$7:$A$18</c:f>
              <c:strCache>
                <c:ptCount val="12"/>
                <c:pt idx="0">
                  <c:v>E</c:v>
                </c:pt>
                <c:pt idx="1">
                  <c:v>F</c:v>
                </c:pt>
                <c:pt idx="2">
                  <c:v>M</c:v>
                </c:pt>
                <c:pt idx="3">
                  <c:v>A</c:v>
                </c:pt>
                <c:pt idx="4">
                  <c:v>M</c:v>
                </c:pt>
                <c:pt idx="5">
                  <c:v>J</c:v>
                </c:pt>
                <c:pt idx="6">
                  <c:v>J</c:v>
                </c:pt>
                <c:pt idx="7">
                  <c:v>A</c:v>
                </c:pt>
                <c:pt idx="8">
                  <c:v>S</c:v>
                </c:pt>
                <c:pt idx="9">
                  <c:v>O</c:v>
                </c:pt>
                <c:pt idx="10">
                  <c:v>N</c:v>
                </c:pt>
                <c:pt idx="11">
                  <c:v>D</c:v>
                </c:pt>
              </c:strCache>
            </c:strRef>
          </c:cat>
          <c:val>
            <c:numRef>
              <c:f>'Data 3'!$I$7:$I$18</c:f>
              <c:numCache>
                <c:formatCode>#,##0</c:formatCode>
                <c:ptCount val="12"/>
                <c:pt idx="0">
                  <c:v>12.955765999999999</c:v>
                </c:pt>
                <c:pt idx="1">
                  <c:v>12.660442999999999</c:v>
                </c:pt>
                <c:pt idx="2">
                  <c:v>15.489908</c:v>
                </c:pt>
                <c:pt idx="3">
                  <c:v>9.9060030000000001</c:v>
                </c:pt>
                <c:pt idx="4">
                  <c:v>24.304445000000001</c:v>
                </c:pt>
                <c:pt idx="5">
                  <c:v>16.152331</c:v>
                </c:pt>
                <c:pt idx="6">
                  <c:v>20.593140999999999</c:v>
                </c:pt>
                <c:pt idx="7">
                  <c:v>18.038708</c:v>
                </c:pt>
                <c:pt idx="8">
                  <c:v>11.568815000000001</c:v>
                </c:pt>
                <c:pt idx="9">
                  <c:v>13.738705</c:v>
                </c:pt>
                <c:pt idx="10">
                  <c:v>16.602275000000002</c:v>
                </c:pt>
                <c:pt idx="11">
                  <c:v>13.841009</c:v>
                </c:pt>
              </c:numCache>
            </c:numRef>
          </c:val>
          <c:extLst>
            <c:ext xmlns:c16="http://schemas.microsoft.com/office/drawing/2014/chart" uri="{C3380CC4-5D6E-409C-BE32-E72D297353CC}">
              <c16:uniqueId val="{00000006-0490-492A-8E36-F729C97D123A}"/>
            </c:ext>
          </c:extLst>
        </c:ser>
        <c:dLbls>
          <c:showLegendKey val="0"/>
          <c:showVal val="0"/>
          <c:showCatName val="0"/>
          <c:showSerName val="0"/>
          <c:showPercent val="0"/>
          <c:showBubbleSize val="0"/>
        </c:dLbls>
        <c:gapWidth val="150"/>
        <c:overlap val="100"/>
        <c:axId val="461548768"/>
        <c:axId val="461549160"/>
      </c:barChart>
      <c:catAx>
        <c:axId val="461548768"/>
        <c:scaling>
          <c:orientation val="minMax"/>
        </c:scaling>
        <c:delete val="0"/>
        <c:axPos val="b"/>
        <c:numFmt formatCode="General" sourceLinked="1"/>
        <c:majorTickMark val="none"/>
        <c:minorTickMark val="none"/>
        <c:tickLblPos val="nextTo"/>
        <c:spPr>
          <a:ln w="3175">
            <a:solidFill>
              <a:schemeClr val="bg1">
                <a:lumMod val="65000"/>
              </a:schemeClr>
            </a:solidFill>
            <a:prstDash val="solid"/>
          </a:ln>
        </c:spPr>
        <c:txPr>
          <a:bodyPr rot="0" vert="horz"/>
          <a:lstStyle/>
          <a:p>
            <a:pPr>
              <a:defRPr/>
            </a:pPr>
            <a:endParaRPr lang="es-ES"/>
          </a:p>
        </c:txPr>
        <c:crossAx val="461549160"/>
        <c:crosses val="autoZero"/>
        <c:auto val="0"/>
        <c:lblAlgn val="ctr"/>
        <c:lblOffset val="100"/>
        <c:tickLblSkip val="1"/>
        <c:tickMarkSkip val="1"/>
        <c:noMultiLvlLbl val="0"/>
      </c:catAx>
      <c:valAx>
        <c:axId val="461549160"/>
        <c:scaling>
          <c:orientation val="minMax"/>
          <c:min val="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61548768"/>
        <c:crosses val="autoZero"/>
        <c:crossBetween val="between"/>
        <c:majorUnit val="200"/>
        <c:minorUnit val="20"/>
      </c:valAx>
      <c:spPr>
        <a:noFill/>
        <a:ln w="25400">
          <a:noFill/>
        </a:ln>
      </c:spPr>
    </c:plotArea>
    <c:legend>
      <c:legendPos val="b"/>
      <c:legendEntry>
        <c:idx val="4"/>
        <c:delete val="1"/>
      </c:legendEntry>
      <c:legendEntry>
        <c:idx val="5"/>
        <c:delete val="1"/>
      </c:legendEntry>
      <c:layout>
        <c:manualLayout>
          <c:xMode val="edge"/>
          <c:yMode val="edge"/>
          <c:x val="0.19067689488340772"/>
          <c:y val="3.7974683544303806E-2"/>
          <c:w val="0.65510107208990132"/>
          <c:h val="0.27707620408208467"/>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orientation="landscape" horizontalDpi="300" verticalDpi="3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1.png"/><Relationship Id="rId1" Type="http://schemas.openxmlformats.org/officeDocument/2006/relationships/chart" Target="../charts/chart16.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image" Target="../media/image1.png"/><Relationship Id="rId1"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0.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image" Target="../media/image1.png"/><Relationship Id="rId1" Type="http://schemas.openxmlformats.org/officeDocument/2006/relationships/chart" Target="../charts/chart21.xml"/></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2</xdr:col>
      <xdr:colOff>17145</xdr:colOff>
      <xdr:row>1</xdr:row>
      <xdr:rowOff>169545</xdr:rowOff>
    </xdr:from>
    <xdr:to>
      <xdr:col>2</xdr:col>
      <xdr:colOff>931545</xdr:colOff>
      <xdr:row>2</xdr:row>
      <xdr:rowOff>167640</xdr:rowOff>
    </xdr:to>
    <xdr:pic>
      <xdr:nvPicPr>
        <xdr:cNvPr id="27712987" name="Picture 1">
          <a:extLst>
            <a:ext uri="{FF2B5EF4-FFF2-40B4-BE49-F238E27FC236}">
              <a16:creationId xmlns:a16="http://schemas.microsoft.com/office/drawing/2014/main" id="{00000000-0008-0000-0000-0000DBDDA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17145</xdr:colOff>
      <xdr:row>3</xdr:row>
      <xdr:rowOff>33655</xdr:rowOff>
    </xdr:from>
    <xdr:to>
      <xdr:col>5</xdr:col>
      <xdr:colOff>0</xdr:colOff>
      <xdr:row>3</xdr:row>
      <xdr:rowOff>33655</xdr:rowOff>
    </xdr:to>
    <xdr:sp macro="" textlink="">
      <xdr:nvSpPr>
        <xdr:cNvPr id="27712988" name="Line 4">
          <a:extLst>
            <a:ext uri="{FF2B5EF4-FFF2-40B4-BE49-F238E27FC236}">
              <a16:creationId xmlns:a16="http://schemas.microsoft.com/office/drawing/2014/main" id="{00000000-0008-0000-0000-0000DCDDA601}"/>
            </a:ext>
          </a:extLst>
        </xdr:cNvPr>
        <xdr:cNvSpPr>
          <a:spLocks noChangeShapeType="1"/>
        </xdr:cNvSpPr>
      </xdr:nvSpPr>
      <xdr:spPr bwMode="auto">
        <a:xfrm flipH="1">
          <a:off x="198120" y="495300"/>
          <a:ext cx="8001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22860</xdr:colOff>
      <xdr:row>5</xdr:row>
      <xdr:rowOff>38099</xdr:rowOff>
    </xdr:from>
    <xdr:to>
      <xdr:col>2</xdr:col>
      <xdr:colOff>1066800</xdr:colOff>
      <xdr:row>27</xdr:row>
      <xdr:rowOff>133350</xdr:rowOff>
    </xdr:to>
    <xdr:pic>
      <xdr:nvPicPr>
        <xdr:cNvPr id="27712989" name="Picture 3">
          <a:extLst>
            <a:ext uri="{FF2B5EF4-FFF2-40B4-BE49-F238E27FC236}">
              <a16:creationId xmlns:a16="http://schemas.microsoft.com/office/drawing/2014/main" id="{00000000-0008-0000-0000-0000DDDDA601}"/>
            </a:ext>
          </a:extLst>
        </xdr:cNvPr>
        <xdr:cNvPicPr>
          <a:picLocks noChangeArrowheads="1"/>
        </xdr:cNvPicPr>
      </xdr:nvPicPr>
      <xdr:blipFill>
        <a:blip xmlns:r="http://schemas.openxmlformats.org/officeDocument/2006/relationships" r:embed="rId2">
          <a:lum bright="4000"/>
          <a:grayscl/>
          <a:extLst>
            <a:ext uri="{28A0092B-C50C-407E-A947-70E740481C1C}">
              <a14:useLocalDpi xmlns:a14="http://schemas.microsoft.com/office/drawing/2010/main" val="0"/>
            </a:ext>
          </a:extLst>
        </a:blip>
        <a:srcRect/>
        <a:stretch>
          <a:fillRect/>
        </a:stretch>
      </xdr:blipFill>
      <xdr:spPr bwMode="auto">
        <a:xfrm>
          <a:off x="226060" y="876299"/>
          <a:ext cx="1043940" cy="3676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0.85439</cdr:x>
      <cdr:y>0.2265</cdr:y>
    </cdr:from>
    <cdr:to>
      <cdr:x>0.96121</cdr:x>
      <cdr:y>0.31156</cdr:y>
    </cdr:to>
    <cdr:sp macro="" textlink="">
      <cdr:nvSpPr>
        <cdr:cNvPr id="937991" name="Text Box 7"/>
        <cdr:cNvSpPr txBox="1">
          <a:spLocks xmlns:a="http://schemas.openxmlformats.org/drawingml/2006/main" noChangeArrowheads="1"/>
        </cdr:cNvSpPr>
      </cdr:nvSpPr>
      <cdr:spPr bwMode="auto">
        <a:xfrm xmlns:a="http://schemas.openxmlformats.org/drawingml/2006/main">
          <a:off x="6171264" y="477293"/>
          <a:ext cx="770648" cy="1811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es-ES" sz="800" b="0" i="0" strike="noStrike">
              <a:solidFill>
                <a:srgbClr val="004563"/>
              </a:solidFill>
              <a:latin typeface="Arial"/>
              <a:cs typeface="Arial"/>
            </a:rPr>
            <a:t>A subir</a:t>
          </a:r>
        </a:p>
      </cdr:txBody>
    </cdr:sp>
  </cdr:relSizeAnchor>
</c:userShapes>
</file>

<file path=xl/drawings/drawing11.xml><?xml version="1.0" encoding="utf-8"?>
<c:userShapes xmlns:c="http://schemas.openxmlformats.org/drawingml/2006/chart">
  <cdr:relSizeAnchor xmlns:cdr="http://schemas.openxmlformats.org/drawingml/2006/chartDrawing">
    <cdr:from>
      <cdr:x>0.84495</cdr:x>
      <cdr:y>0.75662</cdr:y>
    </cdr:from>
    <cdr:to>
      <cdr:x>0.94961</cdr:x>
      <cdr:y>0.94562</cdr:y>
    </cdr:to>
    <cdr:sp macro="" textlink="">
      <cdr:nvSpPr>
        <cdr:cNvPr id="1081345" name="Text Box 1"/>
        <cdr:cNvSpPr txBox="1">
          <a:spLocks xmlns:a="http://schemas.openxmlformats.org/drawingml/2006/main" noChangeArrowheads="1"/>
        </cdr:cNvSpPr>
      </cdr:nvSpPr>
      <cdr:spPr bwMode="auto">
        <a:xfrm xmlns:a="http://schemas.openxmlformats.org/drawingml/2006/main">
          <a:off x="6226082" y="795148"/>
          <a:ext cx="771192" cy="1986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es-ES" sz="800" b="0" i="0" strike="noStrike">
              <a:solidFill>
                <a:srgbClr val="004563"/>
              </a:solidFill>
              <a:latin typeface="Arial"/>
              <a:cs typeface="Arial"/>
            </a:rPr>
            <a:t>A bajar</a:t>
          </a:r>
        </a:p>
      </cdr:txBody>
    </cdr:sp>
  </cdr:relSizeAnchor>
</c:userShapes>
</file>

<file path=xl/drawings/drawing12.xml><?xml version="1.0" encoding="utf-8"?>
<xdr:wsDr xmlns:xdr="http://schemas.openxmlformats.org/drawingml/2006/spreadsheetDrawing" xmlns:a="http://schemas.openxmlformats.org/drawingml/2006/main">
  <xdr:twoCellAnchor editAs="absolute">
    <xdr:from>
      <xdr:col>2</xdr:col>
      <xdr:colOff>7620</xdr:colOff>
      <xdr:row>1</xdr:row>
      <xdr:rowOff>175260</xdr:rowOff>
    </xdr:from>
    <xdr:to>
      <xdr:col>2</xdr:col>
      <xdr:colOff>922020</xdr:colOff>
      <xdr:row>2</xdr:row>
      <xdr:rowOff>167640</xdr:rowOff>
    </xdr:to>
    <xdr:pic>
      <xdr:nvPicPr>
        <xdr:cNvPr id="27742841" name="Picture 9">
          <a:extLst>
            <a:ext uri="{FF2B5EF4-FFF2-40B4-BE49-F238E27FC236}">
              <a16:creationId xmlns:a16="http://schemas.microsoft.com/office/drawing/2014/main" id="{00000000-0008-0000-0800-00007952A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82880"/>
          <a:ext cx="914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33020</xdr:colOff>
      <xdr:row>3</xdr:row>
      <xdr:rowOff>6350</xdr:rowOff>
    </xdr:from>
    <xdr:to>
      <xdr:col>5</xdr:col>
      <xdr:colOff>12700</xdr:colOff>
      <xdr:row>3</xdr:row>
      <xdr:rowOff>55880</xdr:rowOff>
    </xdr:to>
    <xdr:sp macro="" textlink="">
      <xdr:nvSpPr>
        <xdr:cNvPr id="27742842" name="Line 10">
          <a:extLst>
            <a:ext uri="{FF2B5EF4-FFF2-40B4-BE49-F238E27FC236}">
              <a16:creationId xmlns:a16="http://schemas.microsoft.com/office/drawing/2014/main" id="{00000000-0008-0000-0800-00007A52A701}"/>
            </a:ext>
          </a:extLst>
        </xdr:cNvPr>
        <xdr:cNvSpPr>
          <a:spLocks noChangeShapeType="1"/>
        </xdr:cNvSpPr>
      </xdr:nvSpPr>
      <xdr:spPr bwMode="auto">
        <a:xfrm flipH="1">
          <a:off x="242570" y="469900"/>
          <a:ext cx="8818880" cy="4953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4</xdr:col>
      <xdr:colOff>7239000</xdr:colOff>
      <xdr:row>17</xdr:row>
      <xdr:rowOff>144780</xdr:rowOff>
    </xdr:to>
    <xdr:graphicFrame macro="">
      <xdr:nvGraphicFramePr>
        <xdr:cNvPr id="27742843" name="Chart 16">
          <a:extLst>
            <a:ext uri="{FF2B5EF4-FFF2-40B4-BE49-F238E27FC236}">
              <a16:creationId xmlns:a16="http://schemas.microsoft.com/office/drawing/2014/main" id="{00000000-0008-0000-0800-00007B52A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68580</xdr:colOff>
      <xdr:row>15</xdr:row>
      <xdr:rowOff>30480</xdr:rowOff>
    </xdr:from>
    <xdr:to>
      <xdr:col>4</xdr:col>
      <xdr:colOff>7239000</xdr:colOff>
      <xdr:row>23</xdr:row>
      <xdr:rowOff>68580</xdr:rowOff>
    </xdr:to>
    <xdr:graphicFrame macro="">
      <xdr:nvGraphicFramePr>
        <xdr:cNvPr id="27742844" name="Chart 21">
          <a:extLst>
            <a:ext uri="{FF2B5EF4-FFF2-40B4-BE49-F238E27FC236}">
              <a16:creationId xmlns:a16="http://schemas.microsoft.com/office/drawing/2014/main" id="{00000000-0008-0000-0800-00007C52A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0.9182</cdr:x>
      <cdr:y>0.21687</cdr:y>
    </cdr:from>
    <cdr:to>
      <cdr:x>0.96486</cdr:x>
      <cdr:y>0.31084</cdr:y>
    </cdr:to>
    <cdr:sp macro="" textlink="">
      <cdr:nvSpPr>
        <cdr:cNvPr id="872451" name="Text Box 2051"/>
        <cdr:cNvSpPr txBox="1">
          <a:spLocks xmlns:a="http://schemas.openxmlformats.org/drawingml/2006/main" noChangeArrowheads="1"/>
        </cdr:cNvSpPr>
      </cdr:nvSpPr>
      <cdr:spPr bwMode="auto">
        <a:xfrm xmlns:a="http://schemas.openxmlformats.org/drawingml/2006/main">
          <a:off x="6639744" y="408184"/>
          <a:ext cx="337772" cy="17855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22860" rIns="18288" bIns="0" anchor="t" upright="1">
          <a:noAutofit/>
        </a:bodyPr>
        <a:lstStyle xmlns:a="http://schemas.openxmlformats.org/drawingml/2006/main"/>
        <a:p xmlns:a="http://schemas.openxmlformats.org/drawingml/2006/main">
          <a:pPr algn="r" rtl="0">
            <a:defRPr sz="1000"/>
          </a:pPr>
          <a:r>
            <a:rPr lang="es-ES" sz="800" b="0" i="0" strike="noStrike">
              <a:solidFill>
                <a:srgbClr val="004563"/>
              </a:solidFill>
              <a:latin typeface="Arial"/>
              <a:cs typeface="Arial"/>
            </a:rPr>
            <a:t>A subir</a:t>
          </a:r>
        </a:p>
      </cdr:txBody>
    </cdr:sp>
  </cdr:relSizeAnchor>
</c:userShapes>
</file>

<file path=xl/drawings/drawing14.xml><?xml version="1.0" encoding="utf-8"?>
<c:userShapes xmlns:c="http://schemas.openxmlformats.org/drawingml/2006/chart">
  <cdr:relSizeAnchor xmlns:cdr="http://schemas.openxmlformats.org/drawingml/2006/chartDrawing">
    <cdr:from>
      <cdr:x>0.91822</cdr:x>
      <cdr:y>0.74811</cdr:y>
    </cdr:from>
    <cdr:to>
      <cdr:x>0.96661</cdr:x>
      <cdr:y>0.86922</cdr:y>
    </cdr:to>
    <cdr:sp macro="" textlink="">
      <cdr:nvSpPr>
        <cdr:cNvPr id="1226753" name="Text Box 1"/>
        <cdr:cNvSpPr txBox="1">
          <a:spLocks xmlns:a="http://schemas.openxmlformats.org/drawingml/2006/main" noChangeArrowheads="1"/>
        </cdr:cNvSpPr>
      </cdr:nvSpPr>
      <cdr:spPr bwMode="auto">
        <a:xfrm xmlns:a="http://schemas.openxmlformats.org/drawingml/2006/main">
          <a:off x="6646817" y="998221"/>
          <a:ext cx="343563" cy="1627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22860" rIns="18288" bIns="0" anchor="t" upright="1">
          <a:noAutofit/>
        </a:bodyPr>
        <a:lstStyle xmlns:a="http://schemas.openxmlformats.org/drawingml/2006/main"/>
        <a:p xmlns:a="http://schemas.openxmlformats.org/drawingml/2006/main">
          <a:pPr algn="r" rtl="0">
            <a:defRPr sz="1000"/>
          </a:pPr>
          <a:r>
            <a:rPr lang="es-ES" sz="800" b="0" i="0" strike="noStrike">
              <a:solidFill>
                <a:srgbClr val="004563"/>
              </a:solidFill>
              <a:latin typeface="Arial"/>
              <a:cs typeface="Arial"/>
            </a:rPr>
            <a:t>A bajar</a:t>
          </a: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2390775</xdr:colOff>
      <xdr:row>0</xdr:row>
      <xdr:rowOff>66675</xdr:rowOff>
    </xdr:from>
    <xdr:to>
      <xdr:col>1</xdr:col>
      <xdr:colOff>3190875</xdr:colOff>
      <xdr:row>1</xdr:row>
      <xdr:rowOff>152400</xdr:rowOff>
    </xdr:to>
    <xdr:sp macro="" textlink="">
      <xdr:nvSpPr>
        <xdr:cNvPr id="1088513" name="Text Box 1">
          <a:extLst>
            <a:ext uri="{FF2B5EF4-FFF2-40B4-BE49-F238E27FC236}">
              <a16:creationId xmlns:a16="http://schemas.microsoft.com/office/drawing/2014/main" id="{00000000-0008-0000-0A00-0000019C1000}"/>
            </a:ext>
          </a:extLst>
        </xdr:cNvPr>
        <xdr:cNvSpPr txBox="1">
          <a:spLocks noChangeArrowheads="1"/>
        </xdr:cNvSpPr>
      </xdr:nvSpPr>
      <xdr:spPr bwMode="auto">
        <a:xfrm>
          <a:off x="190500" y="9525"/>
          <a:ext cx="0" cy="152400"/>
        </a:xfrm>
        <a:prstGeom prst="rect">
          <a:avLst/>
        </a:prstGeom>
        <a:solidFill>
          <a:srgbClr val="DB0705"/>
        </a:solidFill>
        <a:ln w="9525">
          <a:noFill/>
          <a:miter lim="800000"/>
          <a:headEnd/>
          <a:tailEnd/>
        </a:ln>
      </xdr:spPr>
      <xdr:txBody>
        <a:bodyPr vertOverflow="clip" wrap="square" lIns="27432" tIns="22860" rIns="0" bIns="0" anchor="t" upright="1"/>
        <a:lstStyle/>
        <a:p>
          <a:pPr algn="l" rtl="0">
            <a:defRPr sz="1000"/>
          </a:pPr>
          <a:r>
            <a:rPr lang="es-ES" sz="1000" b="1" i="0" strike="noStrike">
              <a:solidFill>
                <a:srgbClr val="FFFFFF"/>
              </a:solidFill>
              <a:latin typeface="Geneva"/>
            </a:rPr>
            <a:t>Cambio</a:t>
          </a:r>
        </a:p>
      </xdr:txBody>
    </xdr:sp>
    <xdr:clientData/>
  </xdr:twoCellAnchor>
  <xdr:twoCellAnchor editAs="absolute">
    <xdr:from>
      <xdr:col>2</xdr:col>
      <xdr:colOff>7620</xdr:colOff>
      <xdr:row>1</xdr:row>
      <xdr:rowOff>175260</xdr:rowOff>
    </xdr:from>
    <xdr:to>
      <xdr:col>2</xdr:col>
      <xdr:colOff>922020</xdr:colOff>
      <xdr:row>2</xdr:row>
      <xdr:rowOff>167640</xdr:rowOff>
    </xdr:to>
    <xdr:pic>
      <xdr:nvPicPr>
        <xdr:cNvPr id="27775926" name="Picture 2">
          <a:extLst>
            <a:ext uri="{FF2B5EF4-FFF2-40B4-BE49-F238E27FC236}">
              <a16:creationId xmlns:a16="http://schemas.microsoft.com/office/drawing/2014/main" id="{00000000-0008-0000-0A00-0000B6D3A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82880"/>
          <a:ext cx="914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7620</xdr:colOff>
      <xdr:row>3</xdr:row>
      <xdr:rowOff>30480</xdr:rowOff>
    </xdr:from>
    <xdr:to>
      <xdr:col>5</xdr:col>
      <xdr:colOff>3810</xdr:colOff>
      <xdr:row>3</xdr:row>
      <xdr:rowOff>30480</xdr:rowOff>
    </xdr:to>
    <xdr:sp macro="" textlink="">
      <xdr:nvSpPr>
        <xdr:cNvPr id="27775927" name="Line 3">
          <a:extLst>
            <a:ext uri="{FF2B5EF4-FFF2-40B4-BE49-F238E27FC236}">
              <a16:creationId xmlns:a16="http://schemas.microsoft.com/office/drawing/2014/main" id="{00000000-0008-0000-0A00-0000B7D3A701}"/>
            </a:ext>
          </a:extLst>
        </xdr:cNvPr>
        <xdr:cNvSpPr>
          <a:spLocks noChangeShapeType="1"/>
        </xdr:cNvSpPr>
      </xdr:nvSpPr>
      <xdr:spPr bwMode="auto">
        <a:xfrm flipH="1">
          <a:off x="198120" y="495300"/>
          <a:ext cx="893064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5</xdr:col>
      <xdr:colOff>0</xdr:colOff>
      <xdr:row>17</xdr:row>
      <xdr:rowOff>45720</xdr:rowOff>
    </xdr:to>
    <xdr:graphicFrame macro="">
      <xdr:nvGraphicFramePr>
        <xdr:cNvPr id="27775928" name="Chart 4">
          <a:extLst>
            <a:ext uri="{FF2B5EF4-FFF2-40B4-BE49-F238E27FC236}">
              <a16:creationId xmlns:a16="http://schemas.microsoft.com/office/drawing/2014/main" id="{00000000-0008-0000-0A00-0000B8D3A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16</xdr:row>
      <xdr:rowOff>99060</xdr:rowOff>
    </xdr:from>
    <xdr:to>
      <xdr:col>5</xdr:col>
      <xdr:colOff>0</xdr:colOff>
      <xdr:row>24</xdr:row>
      <xdr:rowOff>45720</xdr:rowOff>
    </xdr:to>
    <xdr:graphicFrame macro="">
      <xdr:nvGraphicFramePr>
        <xdr:cNvPr id="27775929" name="Chart 5">
          <a:extLst>
            <a:ext uri="{FF2B5EF4-FFF2-40B4-BE49-F238E27FC236}">
              <a16:creationId xmlns:a16="http://schemas.microsoft.com/office/drawing/2014/main" id="{00000000-0008-0000-0A00-0000B9D3A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4</xdr:col>
      <xdr:colOff>704850</xdr:colOff>
      <xdr:row>21</xdr:row>
      <xdr:rowOff>116205</xdr:rowOff>
    </xdr:from>
    <xdr:ext cx="334013" cy="182353"/>
    <xdr:sp macro="" textlink="">
      <xdr:nvSpPr>
        <xdr:cNvPr id="1088518" name="Text Box 6">
          <a:extLst>
            <a:ext uri="{FF2B5EF4-FFF2-40B4-BE49-F238E27FC236}">
              <a16:creationId xmlns:a16="http://schemas.microsoft.com/office/drawing/2014/main" id="{00000000-0008-0000-0A00-0000069C1000}"/>
            </a:ext>
          </a:extLst>
        </xdr:cNvPr>
        <xdr:cNvSpPr txBox="1">
          <a:spLocks noChangeArrowheads="1"/>
        </xdr:cNvSpPr>
      </xdr:nvSpPr>
      <xdr:spPr bwMode="auto">
        <a:xfrm>
          <a:off x="2562225" y="3564255"/>
          <a:ext cx="334013" cy="182353"/>
        </a:xfrm>
        <a:prstGeom prst="rect">
          <a:avLst/>
        </a:prstGeom>
        <a:noFill/>
        <a:ln w="9525">
          <a:noFill/>
          <a:miter lim="800000"/>
          <a:headEnd/>
          <a:tailEnd/>
        </a:ln>
      </xdr:spPr>
      <xdr:txBody>
        <a:bodyPr wrap="none" lIns="0" tIns="22860" rIns="18288" bIns="0" anchor="t" upright="1">
          <a:noAutofit/>
        </a:bodyPr>
        <a:lstStyle/>
        <a:p>
          <a:pPr algn="r" rtl="0">
            <a:defRPr sz="1000"/>
          </a:pPr>
          <a:r>
            <a:rPr lang="es-ES" sz="800" b="0" i="0" u="none" strike="noStrike" baseline="0">
              <a:solidFill>
                <a:srgbClr val="004563"/>
              </a:solidFill>
              <a:latin typeface="Arial"/>
              <a:cs typeface="Arial"/>
            </a:rPr>
            <a:t>A bajar</a:t>
          </a:r>
        </a:p>
      </xdr:txBody>
    </xdr:sp>
    <xdr:clientData/>
  </xdr:oneCellAnchor>
</xdr:wsDr>
</file>

<file path=xl/drawings/drawing16.xml><?xml version="1.0" encoding="utf-8"?>
<c:userShapes xmlns:c="http://schemas.openxmlformats.org/drawingml/2006/chart">
  <cdr:relSizeAnchor xmlns:cdr="http://schemas.openxmlformats.org/drawingml/2006/chartDrawing">
    <cdr:from>
      <cdr:x>0.06467</cdr:x>
      <cdr:y>0.34216</cdr:y>
    </cdr:from>
    <cdr:to>
      <cdr:x>0.15262</cdr:x>
      <cdr:y>0.42634</cdr:y>
    </cdr:to>
    <cdr:sp macro="" textlink="">
      <cdr:nvSpPr>
        <cdr:cNvPr id="1089537" name="Text Box 1"/>
        <cdr:cNvSpPr txBox="1">
          <a:spLocks xmlns:a="http://schemas.openxmlformats.org/drawingml/2006/main" noChangeArrowheads="1"/>
        </cdr:cNvSpPr>
      </cdr:nvSpPr>
      <cdr:spPr bwMode="auto">
        <a:xfrm xmlns:a="http://schemas.openxmlformats.org/drawingml/2006/main">
          <a:off x="455836" y="625088"/>
          <a:ext cx="619916" cy="15378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es-ES" sz="800" b="0" i="0" strike="noStrike">
              <a:solidFill>
                <a:srgbClr val="004563"/>
              </a:solidFill>
              <a:latin typeface="Arial"/>
              <a:cs typeface="Arial"/>
            </a:rPr>
            <a:t>A subir</a:t>
          </a: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2390775</xdr:colOff>
      <xdr:row>0</xdr:row>
      <xdr:rowOff>66675</xdr:rowOff>
    </xdr:from>
    <xdr:to>
      <xdr:col>1</xdr:col>
      <xdr:colOff>3190875</xdr:colOff>
      <xdr:row>1</xdr:row>
      <xdr:rowOff>152400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190500" y="9525"/>
          <a:ext cx="0" cy="152400"/>
        </a:xfrm>
        <a:prstGeom prst="rect">
          <a:avLst/>
        </a:prstGeom>
        <a:solidFill>
          <a:srgbClr val="DB0705"/>
        </a:solidFill>
        <a:ln w="9525">
          <a:noFill/>
          <a:miter lim="800000"/>
          <a:headEnd/>
          <a:tailEnd/>
        </a:ln>
      </xdr:spPr>
      <xdr:txBody>
        <a:bodyPr vertOverflow="clip" wrap="square" lIns="27432" tIns="22860" rIns="0" bIns="0" anchor="t" upright="1"/>
        <a:lstStyle/>
        <a:p>
          <a:pPr algn="l" rtl="0">
            <a:defRPr sz="1000"/>
          </a:pPr>
          <a:r>
            <a:rPr lang="es-ES" sz="1000" b="1" i="0" strike="noStrike">
              <a:solidFill>
                <a:srgbClr val="FFFFFF"/>
              </a:solidFill>
              <a:latin typeface="Geneva"/>
            </a:rPr>
            <a:t>Cambio</a:t>
          </a:r>
        </a:p>
      </xdr:txBody>
    </xdr:sp>
    <xdr:clientData/>
  </xdr:twoCellAnchor>
  <xdr:twoCellAnchor editAs="absolute">
    <xdr:from>
      <xdr:col>2</xdr:col>
      <xdr:colOff>7620</xdr:colOff>
      <xdr:row>1</xdr:row>
      <xdr:rowOff>175260</xdr:rowOff>
    </xdr:from>
    <xdr:to>
      <xdr:col>2</xdr:col>
      <xdr:colOff>922020</xdr:colOff>
      <xdr:row>2</xdr:row>
      <xdr:rowOff>167640</xdr:rowOff>
    </xdr:to>
    <xdr:pic>
      <xdr:nvPicPr>
        <xdr:cNvPr id="27778682" name="Picture 2">
          <a:extLst>
            <a:ext uri="{FF2B5EF4-FFF2-40B4-BE49-F238E27FC236}">
              <a16:creationId xmlns:a16="http://schemas.microsoft.com/office/drawing/2014/main" id="{00000000-0008-0000-0B00-00007ADEA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82880"/>
          <a:ext cx="914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7620</xdr:colOff>
      <xdr:row>3</xdr:row>
      <xdr:rowOff>30480</xdr:rowOff>
    </xdr:from>
    <xdr:to>
      <xdr:col>5</xdr:col>
      <xdr:colOff>3810</xdr:colOff>
      <xdr:row>3</xdr:row>
      <xdr:rowOff>30480</xdr:rowOff>
    </xdr:to>
    <xdr:sp macro="" textlink="">
      <xdr:nvSpPr>
        <xdr:cNvPr id="27778683" name="Line 3">
          <a:extLst>
            <a:ext uri="{FF2B5EF4-FFF2-40B4-BE49-F238E27FC236}">
              <a16:creationId xmlns:a16="http://schemas.microsoft.com/office/drawing/2014/main" id="{00000000-0008-0000-0B00-00007BDEA701}"/>
            </a:ext>
          </a:extLst>
        </xdr:cNvPr>
        <xdr:cNvSpPr>
          <a:spLocks noChangeShapeType="1"/>
        </xdr:cNvSpPr>
      </xdr:nvSpPr>
      <xdr:spPr bwMode="auto">
        <a:xfrm flipH="1">
          <a:off x="198120" y="495300"/>
          <a:ext cx="893064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7620</xdr:rowOff>
    </xdr:from>
    <xdr:to>
      <xdr:col>5</xdr:col>
      <xdr:colOff>7620</xdr:colOff>
      <xdr:row>23</xdr:row>
      <xdr:rowOff>160020</xdr:rowOff>
    </xdr:to>
    <xdr:graphicFrame macro="">
      <xdr:nvGraphicFramePr>
        <xdr:cNvPr id="27778684" name="Chart 4">
          <a:extLst>
            <a:ext uri="{FF2B5EF4-FFF2-40B4-BE49-F238E27FC236}">
              <a16:creationId xmlns:a16="http://schemas.microsoft.com/office/drawing/2014/main" id="{00000000-0008-0000-0B00-00007CDEA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7620</xdr:colOff>
      <xdr:row>1</xdr:row>
      <xdr:rowOff>175260</xdr:rowOff>
    </xdr:from>
    <xdr:to>
      <xdr:col>2</xdr:col>
      <xdr:colOff>922020</xdr:colOff>
      <xdr:row>2</xdr:row>
      <xdr:rowOff>167640</xdr:rowOff>
    </xdr:to>
    <xdr:pic>
      <xdr:nvPicPr>
        <xdr:cNvPr id="27782777" name="Picture 1">
          <a:extLst>
            <a:ext uri="{FF2B5EF4-FFF2-40B4-BE49-F238E27FC236}">
              <a16:creationId xmlns:a16="http://schemas.microsoft.com/office/drawing/2014/main" id="{00000000-0008-0000-0C00-000079EEA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82880"/>
          <a:ext cx="914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7620</xdr:colOff>
      <xdr:row>3</xdr:row>
      <xdr:rowOff>30480</xdr:rowOff>
    </xdr:from>
    <xdr:to>
      <xdr:col>5</xdr:col>
      <xdr:colOff>3810</xdr:colOff>
      <xdr:row>3</xdr:row>
      <xdr:rowOff>30480</xdr:rowOff>
    </xdr:to>
    <xdr:sp macro="" textlink="">
      <xdr:nvSpPr>
        <xdr:cNvPr id="27782778" name="Line 2">
          <a:extLst>
            <a:ext uri="{FF2B5EF4-FFF2-40B4-BE49-F238E27FC236}">
              <a16:creationId xmlns:a16="http://schemas.microsoft.com/office/drawing/2014/main" id="{00000000-0008-0000-0C00-00007AEEA701}"/>
            </a:ext>
          </a:extLst>
        </xdr:cNvPr>
        <xdr:cNvSpPr>
          <a:spLocks noChangeShapeType="1"/>
        </xdr:cNvSpPr>
      </xdr:nvSpPr>
      <xdr:spPr bwMode="auto">
        <a:xfrm flipH="1">
          <a:off x="198120" y="495300"/>
          <a:ext cx="893064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5</xdr:col>
      <xdr:colOff>7620</xdr:colOff>
      <xdr:row>16</xdr:row>
      <xdr:rowOff>114300</xdr:rowOff>
    </xdr:to>
    <xdr:graphicFrame macro="">
      <xdr:nvGraphicFramePr>
        <xdr:cNvPr id="27782779" name="Chart 3">
          <a:extLst>
            <a:ext uri="{FF2B5EF4-FFF2-40B4-BE49-F238E27FC236}">
              <a16:creationId xmlns:a16="http://schemas.microsoft.com/office/drawing/2014/main" id="{00000000-0008-0000-0C00-00007BEEA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xdr:colOff>
      <xdr:row>15</xdr:row>
      <xdr:rowOff>114300</xdr:rowOff>
    </xdr:from>
    <xdr:to>
      <xdr:col>5</xdr:col>
      <xdr:colOff>22860</xdr:colOff>
      <xdr:row>24</xdr:row>
      <xdr:rowOff>22860</xdr:rowOff>
    </xdr:to>
    <xdr:graphicFrame macro="">
      <xdr:nvGraphicFramePr>
        <xdr:cNvPr id="27782780" name="Chart 6">
          <a:extLst>
            <a:ext uri="{FF2B5EF4-FFF2-40B4-BE49-F238E27FC236}">
              <a16:creationId xmlns:a16="http://schemas.microsoft.com/office/drawing/2014/main" id="{00000000-0008-0000-0C00-00007CEEA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1579244</xdr:colOff>
      <xdr:row>6</xdr:row>
      <xdr:rowOff>45720</xdr:rowOff>
    </xdr:from>
    <xdr:to>
      <xdr:col>5</xdr:col>
      <xdr:colOff>581024</xdr:colOff>
      <xdr:row>23</xdr:row>
      <xdr:rowOff>99060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2">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7619</xdr:colOff>
      <xdr:row>3</xdr:row>
      <xdr:rowOff>28575</xdr:rowOff>
    </xdr:from>
    <xdr:to>
      <xdr:col>6</xdr:col>
      <xdr:colOff>76199</xdr:colOff>
      <xdr:row>3</xdr:row>
      <xdr:rowOff>30480</xdr:rowOff>
    </xdr:to>
    <xdr:sp macro="" textlink="">
      <xdr:nvSpPr>
        <xdr:cNvPr id="4" name="Line 3">
          <a:extLst>
            <a:ext uri="{FF2B5EF4-FFF2-40B4-BE49-F238E27FC236}">
              <a16:creationId xmlns:a16="http://schemas.microsoft.com/office/drawing/2014/main" id="{00000000-0008-0000-1100-000004000000}"/>
            </a:ext>
          </a:extLst>
        </xdr:cNvPr>
        <xdr:cNvSpPr>
          <a:spLocks noChangeShapeType="1"/>
        </xdr:cNvSpPr>
      </xdr:nvSpPr>
      <xdr:spPr bwMode="auto">
        <a:xfrm flipH="1">
          <a:off x="198119" y="495300"/>
          <a:ext cx="9441180" cy="190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0</xdr:row>
      <xdr:rowOff>0</xdr:rowOff>
    </xdr:from>
    <xdr:to>
      <xdr:col>22</xdr:col>
      <xdr:colOff>0</xdr:colOff>
      <xdr:row>0</xdr:row>
      <xdr:rowOff>0</xdr:rowOff>
    </xdr:to>
    <xdr:graphicFrame macro="">
      <xdr:nvGraphicFramePr>
        <xdr:cNvPr id="27711963" name="Chart 1">
          <a:extLst>
            <a:ext uri="{FF2B5EF4-FFF2-40B4-BE49-F238E27FC236}">
              <a16:creationId xmlns:a16="http://schemas.microsoft.com/office/drawing/2014/main" id="{00000000-0008-0000-0100-0000DBD9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27711964" name="Picture 3">
          <a:extLst>
            <a:ext uri="{FF2B5EF4-FFF2-40B4-BE49-F238E27FC236}">
              <a16:creationId xmlns:a16="http://schemas.microsoft.com/office/drawing/2014/main" id="{00000000-0008-0000-0100-0000DCD9A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21</xdr:col>
      <xdr:colOff>531495</xdr:colOff>
      <xdr:row>3</xdr:row>
      <xdr:rowOff>30480</xdr:rowOff>
    </xdr:to>
    <xdr:sp macro="" textlink="">
      <xdr:nvSpPr>
        <xdr:cNvPr id="27711965" name="Line 5">
          <a:extLst>
            <a:ext uri="{FF2B5EF4-FFF2-40B4-BE49-F238E27FC236}">
              <a16:creationId xmlns:a16="http://schemas.microsoft.com/office/drawing/2014/main" id="{00000000-0008-0000-0100-0000DDD9A601}"/>
            </a:ext>
          </a:extLst>
        </xdr:cNvPr>
        <xdr:cNvSpPr>
          <a:spLocks noChangeShapeType="1"/>
        </xdr:cNvSpPr>
      </xdr:nvSpPr>
      <xdr:spPr bwMode="auto">
        <a:xfrm flipH="1">
          <a:off x="205740" y="495300"/>
          <a:ext cx="97764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0.xml><?xml version="1.0" encoding="utf-8"?>
<c:userShapes xmlns:c="http://schemas.openxmlformats.org/drawingml/2006/chart">
  <cdr:relSizeAnchor xmlns:cdr="http://schemas.openxmlformats.org/drawingml/2006/chartDrawing">
    <cdr:from>
      <cdr:x>0.08804</cdr:x>
      <cdr:y>0.09957</cdr:y>
    </cdr:from>
    <cdr:to>
      <cdr:x>0.22786</cdr:x>
      <cdr:y>0.19537</cdr:y>
    </cdr:to>
    <cdr:sp macro="" textlink="">
      <cdr:nvSpPr>
        <cdr:cNvPr id="2" name="CuadroTexto 1">
          <a:extLst xmlns:a="http://schemas.openxmlformats.org/drawingml/2006/main">
            <a:ext uri="{FF2B5EF4-FFF2-40B4-BE49-F238E27FC236}">
              <a16:creationId xmlns:a16="http://schemas.microsoft.com/office/drawing/2014/main" id="{B578122F-3017-4294-B250-628C4EFE3596}"/>
            </a:ext>
          </a:extLst>
        </cdr:cNvPr>
        <cdr:cNvSpPr txBox="1"/>
      </cdr:nvSpPr>
      <cdr:spPr>
        <a:xfrm xmlns:a="http://schemas.openxmlformats.org/drawingml/2006/main">
          <a:off x="679450" y="279400"/>
          <a:ext cx="1078997" cy="2688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Importación</a:t>
          </a:r>
        </a:p>
      </cdr:txBody>
    </cdr:sp>
  </cdr:relSizeAnchor>
  <cdr:relSizeAnchor xmlns:cdr="http://schemas.openxmlformats.org/drawingml/2006/chartDrawing">
    <cdr:from>
      <cdr:x>0.09051</cdr:x>
      <cdr:y>0.79882</cdr:y>
    </cdr:from>
    <cdr:to>
      <cdr:x>0.23033</cdr:x>
      <cdr:y>0.89462</cdr:y>
    </cdr:to>
    <cdr:sp macro="" textlink="">
      <cdr:nvSpPr>
        <cdr:cNvPr id="3" name="CuadroTexto 1">
          <a:extLst xmlns:a="http://schemas.openxmlformats.org/drawingml/2006/main">
            <a:ext uri="{FF2B5EF4-FFF2-40B4-BE49-F238E27FC236}">
              <a16:creationId xmlns:a16="http://schemas.microsoft.com/office/drawing/2014/main" id="{EB579070-29C0-44D2-84AE-1055AA561FEF}"/>
            </a:ext>
          </a:extLst>
        </cdr:cNvPr>
        <cdr:cNvSpPr txBox="1"/>
      </cdr:nvSpPr>
      <cdr:spPr>
        <a:xfrm xmlns:a="http://schemas.openxmlformats.org/drawingml/2006/main">
          <a:off x="698500" y="2241550"/>
          <a:ext cx="1078997" cy="2688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Exportación</a:t>
          </a:r>
        </a:p>
      </cdr:txBody>
    </cdr:sp>
  </cdr:relSizeAnchor>
</c:userShapes>
</file>

<file path=xl/drawings/drawing21.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3" name="Picture 2">
          <a:extLst>
            <a:ext uri="{FF2B5EF4-FFF2-40B4-BE49-F238E27FC236}">
              <a16:creationId xmlns:a16="http://schemas.microsoft.com/office/drawing/2014/main" id="{51536295-8E92-4EC2-B387-8355A2881D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7619</xdr:colOff>
      <xdr:row>3</xdr:row>
      <xdr:rowOff>28575</xdr:rowOff>
    </xdr:from>
    <xdr:to>
      <xdr:col>6</xdr:col>
      <xdr:colOff>76199</xdr:colOff>
      <xdr:row>3</xdr:row>
      <xdr:rowOff>30480</xdr:rowOff>
    </xdr:to>
    <xdr:sp macro="" textlink="">
      <xdr:nvSpPr>
        <xdr:cNvPr id="4" name="Line 3">
          <a:extLst>
            <a:ext uri="{FF2B5EF4-FFF2-40B4-BE49-F238E27FC236}">
              <a16:creationId xmlns:a16="http://schemas.microsoft.com/office/drawing/2014/main" id="{0B1A8BA9-ABD2-445F-AB27-FBCD95EF917D}"/>
            </a:ext>
          </a:extLst>
        </xdr:cNvPr>
        <xdr:cNvSpPr>
          <a:spLocks noChangeShapeType="1"/>
        </xdr:cNvSpPr>
      </xdr:nvSpPr>
      <xdr:spPr bwMode="auto">
        <a:xfrm flipH="1">
          <a:off x="198119" y="495300"/>
          <a:ext cx="9441180" cy="190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3</xdr:col>
      <xdr:colOff>28575</xdr:colOff>
      <xdr:row>6</xdr:row>
      <xdr:rowOff>28575</xdr:rowOff>
    </xdr:from>
    <xdr:to>
      <xdr:col>5</xdr:col>
      <xdr:colOff>611505</xdr:colOff>
      <xdr:row>23</xdr:row>
      <xdr:rowOff>81915</xdr:rowOff>
    </xdr:to>
    <xdr:graphicFrame macro="">
      <xdr:nvGraphicFramePr>
        <xdr:cNvPr id="5" name="Chart 1">
          <a:extLst>
            <a:ext uri="{FF2B5EF4-FFF2-40B4-BE49-F238E27FC236}">
              <a16:creationId xmlns:a16="http://schemas.microsoft.com/office/drawing/2014/main" id="{39B6DE6F-2CBE-4A07-B06E-1092DC5A2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0.08804</cdr:x>
      <cdr:y>0.09957</cdr:y>
    </cdr:from>
    <cdr:to>
      <cdr:x>0.22786</cdr:x>
      <cdr:y>0.19537</cdr:y>
    </cdr:to>
    <cdr:sp macro="" textlink="">
      <cdr:nvSpPr>
        <cdr:cNvPr id="2" name="CuadroTexto 1">
          <a:extLst xmlns:a="http://schemas.openxmlformats.org/drawingml/2006/main">
            <a:ext uri="{FF2B5EF4-FFF2-40B4-BE49-F238E27FC236}">
              <a16:creationId xmlns:a16="http://schemas.microsoft.com/office/drawing/2014/main" id="{B578122F-3017-4294-B250-628C4EFE3596}"/>
            </a:ext>
          </a:extLst>
        </cdr:cNvPr>
        <cdr:cNvSpPr txBox="1"/>
      </cdr:nvSpPr>
      <cdr:spPr>
        <a:xfrm xmlns:a="http://schemas.openxmlformats.org/drawingml/2006/main">
          <a:off x="679450" y="279400"/>
          <a:ext cx="1078997" cy="2688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Importación</a:t>
          </a:r>
        </a:p>
      </cdr:txBody>
    </cdr:sp>
  </cdr:relSizeAnchor>
  <cdr:relSizeAnchor xmlns:cdr="http://schemas.openxmlformats.org/drawingml/2006/chartDrawing">
    <cdr:from>
      <cdr:x>0.09051</cdr:x>
      <cdr:y>0.79882</cdr:y>
    </cdr:from>
    <cdr:to>
      <cdr:x>0.23033</cdr:x>
      <cdr:y>0.89462</cdr:y>
    </cdr:to>
    <cdr:sp macro="" textlink="">
      <cdr:nvSpPr>
        <cdr:cNvPr id="3" name="CuadroTexto 1">
          <a:extLst xmlns:a="http://schemas.openxmlformats.org/drawingml/2006/main">
            <a:ext uri="{FF2B5EF4-FFF2-40B4-BE49-F238E27FC236}">
              <a16:creationId xmlns:a16="http://schemas.microsoft.com/office/drawing/2014/main" id="{EB579070-29C0-44D2-84AE-1055AA561FEF}"/>
            </a:ext>
          </a:extLst>
        </cdr:cNvPr>
        <cdr:cNvSpPr txBox="1"/>
      </cdr:nvSpPr>
      <cdr:spPr>
        <a:xfrm xmlns:a="http://schemas.openxmlformats.org/drawingml/2006/main">
          <a:off x="698500" y="2241550"/>
          <a:ext cx="1078997" cy="2688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Exportación</a:t>
          </a:r>
        </a:p>
      </cdr:txBody>
    </cdr:sp>
  </cdr:relSizeAnchor>
</c:userShapes>
</file>

<file path=xl/drawings/drawing23.xml><?xml version="1.0" encoding="utf-8"?>
<xdr:wsDr xmlns:xdr="http://schemas.openxmlformats.org/drawingml/2006/spreadsheetDrawing" xmlns:a="http://schemas.openxmlformats.org/drawingml/2006/main">
  <xdr:twoCellAnchor editAs="absolute">
    <xdr:from>
      <xdr:col>3</xdr:col>
      <xdr:colOff>68580</xdr:colOff>
      <xdr:row>6</xdr:row>
      <xdr:rowOff>7620</xdr:rowOff>
    </xdr:from>
    <xdr:to>
      <xdr:col>5</xdr:col>
      <xdr:colOff>0</xdr:colOff>
      <xdr:row>16</xdr:row>
      <xdr:rowOff>99060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7620</xdr:colOff>
      <xdr:row>3</xdr:row>
      <xdr:rowOff>30480</xdr:rowOff>
    </xdr:from>
    <xdr:to>
      <xdr:col>5</xdr:col>
      <xdr:colOff>0</xdr:colOff>
      <xdr:row>3</xdr:row>
      <xdr:rowOff>30480</xdr:rowOff>
    </xdr:to>
    <xdr:sp macro="" textlink="">
      <xdr:nvSpPr>
        <xdr:cNvPr id="4" name="Line 3">
          <a:extLst>
            <a:ext uri="{FF2B5EF4-FFF2-40B4-BE49-F238E27FC236}">
              <a16:creationId xmlns:a16="http://schemas.microsoft.com/office/drawing/2014/main" id="{00000000-0008-0000-0D00-000004000000}"/>
            </a:ext>
          </a:extLst>
        </xdr:cNvPr>
        <xdr:cNvSpPr>
          <a:spLocks noChangeShapeType="1"/>
        </xdr:cNvSpPr>
      </xdr:nvSpPr>
      <xdr:spPr bwMode="auto">
        <a:xfrm flipH="1">
          <a:off x="198120" y="497205"/>
          <a:ext cx="870775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30480</xdr:colOff>
      <xdr:row>15</xdr:row>
      <xdr:rowOff>7620</xdr:rowOff>
    </xdr:from>
    <xdr:to>
      <xdr:col>5</xdr:col>
      <xdr:colOff>22860</xdr:colOff>
      <xdr:row>23</xdr:row>
      <xdr:rowOff>0</xdr:rowOff>
    </xdr:to>
    <xdr:graphicFrame macro="">
      <xdr:nvGraphicFramePr>
        <xdr:cNvPr id="5" name="Chart 6">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5899785</xdr:colOff>
      <xdr:row>7</xdr:row>
      <xdr:rowOff>146685</xdr:rowOff>
    </xdr:from>
    <xdr:to>
      <xdr:col>4</xdr:col>
      <xdr:colOff>6882708</xdr:colOff>
      <xdr:row>9</xdr:row>
      <xdr:rowOff>7620</xdr:rowOff>
    </xdr:to>
    <xdr:sp macro="" textlink="">
      <xdr:nvSpPr>
        <xdr:cNvPr id="6" name="Text Box 8">
          <a:extLst>
            <a:ext uri="{FF2B5EF4-FFF2-40B4-BE49-F238E27FC236}">
              <a16:creationId xmlns:a16="http://schemas.microsoft.com/office/drawing/2014/main" id="{00000000-0008-0000-0D00-000006000000}"/>
            </a:ext>
          </a:extLst>
        </xdr:cNvPr>
        <xdr:cNvSpPr txBox="1">
          <a:spLocks noChangeArrowheads="1"/>
        </xdr:cNvSpPr>
      </xdr:nvSpPr>
      <xdr:spPr bwMode="auto">
        <a:xfrm>
          <a:off x="7757160" y="1365885"/>
          <a:ext cx="982923" cy="18478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800" b="0" i="0" u="none" strike="noStrike" baseline="0">
              <a:solidFill>
                <a:srgbClr val="004563"/>
              </a:solidFill>
              <a:latin typeface="Arial"/>
              <a:cs typeface="Arial"/>
            </a:rPr>
            <a:t>Francia → España</a:t>
          </a:r>
        </a:p>
      </xdr:txBody>
    </xdr:sp>
    <xdr:clientData/>
  </xdr:twoCellAnchor>
  <xdr:twoCellAnchor>
    <xdr:from>
      <xdr:col>4</xdr:col>
      <xdr:colOff>5857875</xdr:colOff>
      <xdr:row>21</xdr:row>
      <xdr:rowOff>95250</xdr:rowOff>
    </xdr:from>
    <xdr:to>
      <xdr:col>4</xdr:col>
      <xdr:colOff>6843302</xdr:colOff>
      <xdr:row>22</xdr:row>
      <xdr:rowOff>90168</xdr:rowOff>
    </xdr:to>
    <xdr:sp macro="" textlink="">
      <xdr:nvSpPr>
        <xdr:cNvPr id="7" name="Text Box 1">
          <a:extLst>
            <a:ext uri="{FF2B5EF4-FFF2-40B4-BE49-F238E27FC236}">
              <a16:creationId xmlns:a16="http://schemas.microsoft.com/office/drawing/2014/main" id="{00000000-0008-0000-0D00-000007000000}"/>
            </a:ext>
          </a:extLst>
        </xdr:cNvPr>
        <xdr:cNvSpPr txBox="1">
          <a:spLocks noChangeArrowheads="1"/>
        </xdr:cNvSpPr>
      </xdr:nvSpPr>
      <xdr:spPr bwMode="auto">
        <a:xfrm>
          <a:off x="7715250" y="3581400"/>
          <a:ext cx="985427" cy="156843"/>
        </a:xfrm>
        <a:prstGeom prst="rect">
          <a:avLst/>
        </a:prstGeom>
        <a:noFill/>
        <a:ln w="9525">
          <a:noFill/>
          <a:miter lim="800000"/>
          <a:headEnd/>
          <a:tailEnd/>
        </a:ln>
      </xdr:spPr>
      <xdr:txBody>
        <a:bodyPr wrap="square" lIns="27432" tIns="22860" rIns="0" bIns="0" anchor="t" upright="1"/>
        <a:lstStyle/>
        <a:p>
          <a:pPr algn="l" rtl="0">
            <a:defRPr sz="1000"/>
          </a:pPr>
          <a:r>
            <a:rPr lang="es-ES" sz="800" b="0" i="0" u="none" strike="noStrike" baseline="0">
              <a:solidFill>
                <a:srgbClr val="004563"/>
              </a:solidFill>
              <a:latin typeface="Arial"/>
              <a:cs typeface="Arial"/>
            </a:rPr>
            <a:t>España → Francia</a:t>
          </a:r>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1579245</xdr:colOff>
      <xdr:row>6</xdr:row>
      <xdr:rowOff>45720</xdr:rowOff>
    </xdr:from>
    <xdr:to>
      <xdr:col>5</xdr:col>
      <xdr:colOff>0</xdr:colOff>
      <xdr:row>23</xdr:row>
      <xdr:rowOff>99060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7619</xdr:colOff>
      <xdr:row>3</xdr:row>
      <xdr:rowOff>28575</xdr:rowOff>
    </xdr:from>
    <xdr:to>
      <xdr:col>6</xdr:col>
      <xdr:colOff>76199</xdr:colOff>
      <xdr:row>3</xdr:row>
      <xdr:rowOff>30480</xdr:rowOff>
    </xdr:to>
    <xdr:sp macro="" textlink="">
      <xdr:nvSpPr>
        <xdr:cNvPr id="4" name="Line 3">
          <a:extLst>
            <a:ext uri="{FF2B5EF4-FFF2-40B4-BE49-F238E27FC236}">
              <a16:creationId xmlns:a16="http://schemas.microsoft.com/office/drawing/2014/main" id="{00000000-0008-0000-0F00-000004000000}"/>
            </a:ext>
          </a:extLst>
        </xdr:cNvPr>
        <xdr:cNvSpPr>
          <a:spLocks noChangeShapeType="1"/>
        </xdr:cNvSpPr>
      </xdr:nvSpPr>
      <xdr:spPr bwMode="auto">
        <a:xfrm flipH="1">
          <a:off x="198119" y="495300"/>
          <a:ext cx="9441180" cy="190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6686550</xdr:colOff>
      <xdr:row>6</xdr:row>
      <xdr:rowOff>9525</xdr:rowOff>
    </xdr:from>
    <xdr:to>
      <xdr:col>5</xdr:col>
      <xdr:colOff>600074</xdr:colOff>
      <xdr:row>24</xdr:row>
      <xdr:rowOff>9525</xdr:rowOff>
    </xdr:to>
    <xdr:graphicFrame macro="">
      <xdr:nvGraphicFramePr>
        <xdr:cNvPr id="5" name="Chart 5">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15240</xdr:colOff>
      <xdr:row>1</xdr:row>
      <xdr:rowOff>169545</xdr:rowOff>
    </xdr:from>
    <xdr:to>
      <xdr:col>2</xdr:col>
      <xdr:colOff>914400</xdr:colOff>
      <xdr:row>2</xdr:row>
      <xdr:rowOff>167640</xdr:rowOff>
    </xdr:to>
    <xdr:pic>
      <xdr:nvPicPr>
        <xdr:cNvPr id="2" name="Picture 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69545"/>
          <a:ext cx="8991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17143</xdr:colOff>
      <xdr:row>3</xdr:row>
      <xdr:rowOff>19050</xdr:rowOff>
    </xdr:from>
    <xdr:to>
      <xdr:col>13</xdr:col>
      <xdr:colOff>3174</xdr:colOff>
      <xdr:row>3</xdr:row>
      <xdr:rowOff>33653</xdr:rowOff>
    </xdr:to>
    <xdr:sp macro="" textlink="">
      <xdr:nvSpPr>
        <xdr:cNvPr id="3" name="Line 3">
          <a:extLst>
            <a:ext uri="{FF2B5EF4-FFF2-40B4-BE49-F238E27FC236}">
              <a16:creationId xmlns:a16="http://schemas.microsoft.com/office/drawing/2014/main" id="{00000000-0008-0000-1000-000003000000}"/>
            </a:ext>
          </a:extLst>
        </xdr:cNvPr>
        <xdr:cNvSpPr>
          <a:spLocks noChangeShapeType="1"/>
        </xdr:cNvSpPr>
      </xdr:nvSpPr>
      <xdr:spPr bwMode="auto">
        <a:xfrm flipH="1">
          <a:off x="198118" y="485775"/>
          <a:ext cx="6621781" cy="11428"/>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editAs="absolute">
    <xdr:from>
      <xdr:col>3</xdr:col>
      <xdr:colOff>57150</xdr:colOff>
      <xdr:row>6</xdr:row>
      <xdr:rowOff>45720</xdr:rowOff>
    </xdr:from>
    <xdr:to>
      <xdr:col>5</xdr:col>
      <xdr:colOff>600075</xdr:colOff>
      <xdr:row>23</xdr:row>
      <xdr:rowOff>99060</xdr:rowOff>
    </xdr:to>
    <xdr:graphicFrame macro="">
      <xdr:nvGraphicFramePr>
        <xdr:cNvPr id="2" name="Chart 1">
          <a:extLst>
            <a:ext uri="{FF2B5EF4-FFF2-40B4-BE49-F238E27FC236}">
              <a16:creationId xmlns:a16="http://schemas.microsoft.com/office/drawing/2014/main" id="{D81B852E-E4F5-4326-A8D3-15073A0AA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2">
          <a:extLst>
            <a:ext uri="{FF2B5EF4-FFF2-40B4-BE49-F238E27FC236}">
              <a16:creationId xmlns:a16="http://schemas.microsoft.com/office/drawing/2014/main" id="{401EBD0D-EB33-4C9C-9174-DE7B1F8830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7619</xdr:colOff>
      <xdr:row>3</xdr:row>
      <xdr:rowOff>28575</xdr:rowOff>
    </xdr:from>
    <xdr:to>
      <xdr:col>6</xdr:col>
      <xdr:colOff>76199</xdr:colOff>
      <xdr:row>3</xdr:row>
      <xdr:rowOff>30480</xdr:rowOff>
    </xdr:to>
    <xdr:sp macro="" textlink="">
      <xdr:nvSpPr>
        <xdr:cNvPr id="4" name="Line 3">
          <a:extLst>
            <a:ext uri="{FF2B5EF4-FFF2-40B4-BE49-F238E27FC236}">
              <a16:creationId xmlns:a16="http://schemas.microsoft.com/office/drawing/2014/main" id="{F3A49A9E-7E84-44DD-BD1A-11A367E60829}"/>
            </a:ext>
          </a:extLst>
        </xdr:cNvPr>
        <xdr:cNvSpPr>
          <a:spLocks noChangeShapeType="1"/>
        </xdr:cNvSpPr>
      </xdr:nvSpPr>
      <xdr:spPr bwMode="auto">
        <a:xfrm flipH="1">
          <a:off x="198119" y="495300"/>
          <a:ext cx="9441180" cy="190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638175</xdr:colOff>
      <xdr:row>20</xdr:row>
      <xdr:rowOff>47624</xdr:rowOff>
    </xdr:from>
    <xdr:to>
      <xdr:col>4</xdr:col>
      <xdr:colOff>1717172</xdr:colOff>
      <xdr:row>21</xdr:row>
      <xdr:rowOff>104774</xdr:rowOff>
    </xdr:to>
    <xdr:sp macro="" textlink="">
      <xdr:nvSpPr>
        <xdr:cNvPr id="5" name="CuadroTexto 1">
          <a:extLst>
            <a:ext uri="{FF2B5EF4-FFF2-40B4-BE49-F238E27FC236}">
              <a16:creationId xmlns:a16="http://schemas.microsoft.com/office/drawing/2014/main" id="{92658B47-5182-4EF4-BA9E-97769372D67E}"/>
            </a:ext>
          </a:extLst>
        </xdr:cNvPr>
        <xdr:cNvSpPr txBox="1"/>
      </xdr:nvSpPr>
      <xdr:spPr>
        <a:xfrm>
          <a:off x="2495550" y="3371849"/>
          <a:ext cx="1078997" cy="2190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800">
              <a:solidFill>
                <a:srgbClr val="004563"/>
              </a:solidFill>
              <a:latin typeface="Arial" panose="020B0604020202020204" pitchFamily="34" charset="0"/>
              <a:cs typeface="Arial" panose="020B0604020202020204" pitchFamily="34" charset="0"/>
            </a:rPr>
            <a:t>Exportación</a:t>
          </a:r>
        </a:p>
      </xdr:txBody>
    </xdr:sp>
    <xdr:clientData/>
  </xdr:twoCellAnchor>
</xdr:wsDr>
</file>

<file path=xl/drawings/drawing27.xml><?xml version="1.0" encoding="utf-8"?>
<c:userShapes xmlns:c="http://schemas.openxmlformats.org/drawingml/2006/chart">
  <cdr:relSizeAnchor xmlns:cdr="http://schemas.openxmlformats.org/drawingml/2006/chartDrawing">
    <cdr:from>
      <cdr:x>0.08431</cdr:x>
      <cdr:y>0.06902</cdr:y>
    </cdr:from>
    <cdr:to>
      <cdr:x>0.22413</cdr:x>
      <cdr:y>0.16482</cdr:y>
    </cdr:to>
    <cdr:sp macro="" textlink="">
      <cdr:nvSpPr>
        <cdr:cNvPr id="2" name="CuadroTexto 1">
          <a:extLst xmlns:a="http://schemas.openxmlformats.org/drawingml/2006/main">
            <a:ext uri="{FF2B5EF4-FFF2-40B4-BE49-F238E27FC236}">
              <a16:creationId xmlns:a16="http://schemas.microsoft.com/office/drawing/2014/main" id="{5FBD99ED-40F2-4A0A-8D8A-DC534BBE0AAE}"/>
            </a:ext>
          </a:extLst>
        </cdr:cNvPr>
        <cdr:cNvSpPr txBox="1"/>
      </cdr:nvSpPr>
      <cdr:spPr>
        <a:xfrm xmlns:a="http://schemas.openxmlformats.org/drawingml/2006/main">
          <a:off x="647254" y="193675"/>
          <a:ext cx="1073420" cy="2688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Importación</a:t>
          </a:r>
        </a:p>
      </cdr:txBody>
    </cdr:sp>
  </cdr:relSizeAnchor>
</c:userShapes>
</file>

<file path=xl/drawings/drawing28.xml><?xml version="1.0" encoding="utf-8"?>
<xdr:wsDr xmlns:xdr="http://schemas.openxmlformats.org/drawingml/2006/spreadsheetDrawing" xmlns:a="http://schemas.openxmlformats.org/drawingml/2006/main">
  <xdr:twoCellAnchor editAs="absolute">
    <xdr:from>
      <xdr:col>3</xdr:col>
      <xdr:colOff>68580</xdr:colOff>
      <xdr:row>6</xdr:row>
      <xdr:rowOff>7620</xdr:rowOff>
    </xdr:from>
    <xdr:to>
      <xdr:col>5</xdr:col>
      <xdr:colOff>0</xdr:colOff>
      <xdr:row>16</xdr:row>
      <xdr:rowOff>99060</xdr:rowOff>
    </xdr:to>
    <xdr:graphicFrame macro="">
      <xdr:nvGraphicFramePr>
        <xdr:cNvPr id="2" name="Chart 1">
          <a:extLst>
            <a:ext uri="{FF2B5EF4-FFF2-40B4-BE49-F238E27FC236}">
              <a16:creationId xmlns:a16="http://schemas.microsoft.com/office/drawing/2014/main" id="{F4F6A132-E12A-4B14-881E-97E126FB9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2">
          <a:extLst>
            <a:ext uri="{FF2B5EF4-FFF2-40B4-BE49-F238E27FC236}">
              <a16:creationId xmlns:a16="http://schemas.microsoft.com/office/drawing/2014/main" id="{4158E469-8DD6-444C-BDDB-A02F13E837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7620</xdr:colOff>
      <xdr:row>3</xdr:row>
      <xdr:rowOff>30480</xdr:rowOff>
    </xdr:from>
    <xdr:to>
      <xdr:col>5</xdr:col>
      <xdr:colOff>0</xdr:colOff>
      <xdr:row>3</xdr:row>
      <xdr:rowOff>30480</xdr:rowOff>
    </xdr:to>
    <xdr:sp macro="" textlink="">
      <xdr:nvSpPr>
        <xdr:cNvPr id="4" name="Line 3">
          <a:extLst>
            <a:ext uri="{FF2B5EF4-FFF2-40B4-BE49-F238E27FC236}">
              <a16:creationId xmlns:a16="http://schemas.microsoft.com/office/drawing/2014/main" id="{71EAFAA2-5728-4011-AF55-EA996643F639}"/>
            </a:ext>
          </a:extLst>
        </xdr:cNvPr>
        <xdr:cNvSpPr>
          <a:spLocks noChangeShapeType="1"/>
        </xdr:cNvSpPr>
      </xdr:nvSpPr>
      <xdr:spPr bwMode="auto">
        <a:xfrm flipH="1">
          <a:off x="198120" y="497205"/>
          <a:ext cx="870775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30480</xdr:colOff>
      <xdr:row>15</xdr:row>
      <xdr:rowOff>7620</xdr:rowOff>
    </xdr:from>
    <xdr:to>
      <xdr:col>5</xdr:col>
      <xdr:colOff>22860</xdr:colOff>
      <xdr:row>20</xdr:row>
      <xdr:rowOff>152400</xdr:rowOff>
    </xdr:to>
    <xdr:graphicFrame macro="">
      <xdr:nvGraphicFramePr>
        <xdr:cNvPr id="5" name="Chart 6">
          <a:extLst>
            <a:ext uri="{FF2B5EF4-FFF2-40B4-BE49-F238E27FC236}">
              <a16:creationId xmlns:a16="http://schemas.microsoft.com/office/drawing/2014/main" id="{F2E3347C-6260-4306-86A5-13AE25057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5899785</xdr:colOff>
      <xdr:row>7</xdr:row>
      <xdr:rowOff>146685</xdr:rowOff>
    </xdr:from>
    <xdr:to>
      <xdr:col>4</xdr:col>
      <xdr:colOff>6882708</xdr:colOff>
      <xdr:row>9</xdr:row>
      <xdr:rowOff>7620</xdr:rowOff>
    </xdr:to>
    <xdr:sp macro="" textlink="">
      <xdr:nvSpPr>
        <xdr:cNvPr id="6" name="Text Box 8">
          <a:extLst>
            <a:ext uri="{FF2B5EF4-FFF2-40B4-BE49-F238E27FC236}">
              <a16:creationId xmlns:a16="http://schemas.microsoft.com/office/drawing/2014/main" id="{D3319A94-9227-49E3-B92D-06CF72C1343D}"/>
            </a:ext>
          </a:extLst>
        </xdr:cNvPr>
        <xdr:cNvSpPr txBox="1">
          <a:spLocks noChangeArrowheads="1"/>
        </xdr:cNvSpPr>
      </xdr:nvSpPr>
      <xdr:spPr bwMode="auto">
        <a:xfrm>
          <a:off x="7757160" y="1365885"/>
          <a:ext cx="982923" cy="18478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800" b="0" i="0" u="none" strike="noStrike" baseline="0">
              <a:solidFill>
                <a:srgbClr val="004563"/>
              </a:solidFill>
              <a:latin typeface="Arial"/>
              <a:cs typeface="Arial"/>
            </a:rPr>
            <a:t>Portugal → España</a:t>
          </a:r>
        </a:p>
      </xdr:txBody>
    </xdr:sp>
    <xdr:clientData/>
  </xdr:twoCellAnchor>
  <xdr:twoCellAnchor>
    <xdr:from>
      <xdr:col>4</xdr:col>
      <xdr:colOff>5867400</xdr:colOff>
      <xdr:row>20</xdr:row>
      <xdr:rowOff>47625</xdr:rowOff>
    </xdr:from>
    <xdr:to>
      <xdr:col>4</xdr:col>
      <xdr:colOff>6852827</xdr:colOff>
      <xdr:row>21</xdr:row>
      <xdr:rowOff>42543</xdr:rowOff>
    </xdr:to>
    <xdr:sp macro="" textlink="">
      <xdr:nvSpPr>
        <xdr:cNvPr id="7" name="Text Box 1">
          <a:extLst>
            <a:ext uri="{FF2B5EF4-FFF2-40B4-BE49-F238E27FC236}">
              <a16:creationId xmlns:a16="http://schemas.microsoft.com/office/drawing/2014/main" id="{0697EAAB-8773-4438-A876-8274B0833740}"/>
            </a:ext>
          </a:extLst>
        </xdr:cNvPr>
        <xdr:cNvSpPr txBox="1">
          <a:spLocks noChangeArrowheads="1"/>
        </xdr:cNvSpPr>
      </xdr:nvSpPr>
      <xdr:spPr bwMode="auto">
        <a:xfrm>
          <a:off x="7734300" y="3371850"/>
          <a:ext cx="985427" cy="156843"/>
        </a:xfrm>
        <a:prstGeom prst="rect">
          <a:avLst/>
        </a:prstGeom>
        <a:noFill/>
        <a:ln w="9525">
          <a:noFill/>
          <a:miter lim="800000"/>
          <a:headEnd/>
          <a:tailEnd/>
        </a:ln>
      </xdr:spPr>
      <xdr:txBody>
        <a:bodyPr wrap="square" lIns="27432" tIns="22860" rIns="0" bIns="0" anchor="t" upright="1"/>
        <a:lstStyle/>
        <a:p>
          <a:pPr algn="l" rtl="0">
            <a:defRPr sz="1000"/>
          </a:pPr>
          <a:r>
            <a:rPr lang="es-ES" sz="800" b="0" i="0" u="none" strike="noStrike" baseline="0">
              <a:solidFill>
                <a:srgbClr val="004563"/>
              </a:solidFill>
              <a:latin typeface="Arial"/>
              <a:cs typeface="Arial"/>
            </a:rPr>
            <a:t>España → Portugal</a:t>
          </a:r>
        </a:p>
      </xdr:txBody>
    </xdr:sp>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15240</xdr:colOff>
      <xdr:row>1</xdr:row>
      <xdr:rowOff>160020</xdr:rowOff>
    </xdr:from>
    <xdr:to>
      <xdr:col>2</xdr:col>
      <xdr:colOff>914400</xdr:colOff>
      <xdr:row>2</xdr:row>
      <xdr:rowOff>167640</xdr:rowOff>
    </xdr:to>
    <xdr:pic>
      <xdr:nvPicPr>
        <xdr:cNvPr id="2" name="Picture 1">
          <a:extLst>
            <a:ext uri="{FF2B5EF4-FFF2-40B4-BE49-F238E27FC236}">
              <a16:creationId xmlns:a16="http://schemas.microsoft.com/office/drawing/2014/main" id="{4274D81B-C7AE-4F06-B751-DFD9CA856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69545"/>
          <a:ext cx="8991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7618</xdr:colOff>
      <xdr:row>3</xdr:row>
      <xdr:rowOff>19050</xdr:rowOff>
    </xdr:from>
    <xdr:to>
      <xdr:col>12</xdr:col>
      <xdr:colOff>390524</xdr:colOff>
      <xdr:row>3</xdr:row>
      <xdr:rowOff>30478</xdr:rowOff>
    </xdr:to>
    <xdr:sp macro="" textlink="">
      <xdr:nvSpPr>
        <xdr:cNvPr id="3" name="Line 3">
          <a:extLst>
            <a:ext uri="{FF2B5EF4-FFF2-40B4-BE49-F238E27FC236}">
              <a16:creationId xmlns:a16="http://schemas.microsoft.com/office/drawing/2014/main" id="{AA304D29-01C0-4B10-96B2-5854406A5EC7}"/>
            </a:ext>
          </a:extLst>
        </xdr:cNvPr>
        <xdr:cNvSpPr>
          <a:spLocks noChangeShapeType="1"/>
        </xdr:cNvSpPr>
      </xdr:nvSpPr>
      <xdr:spPr bwMode="auto">
        <a:xfrm flipH="1">
          <a:off x="198118" y="485775"/>
          <a:ext cx="6621781" cy="11428"/>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7715035" name="Picture 6">
          <a:extLst>
            <a:ext uri="{FF2B5EF4-FFF2-40B4-BE49-F238E27FC236}">
              <a16:creationId xmlns:a16="http://schemas.microsoft.com/office/drawing/2014/main" id="{00000000-0008-0000-0200-0000DBE5A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200-0000DCE5A601}"/>
            </a:ext>
          </a:extLst>
        </xdr:cNvPr>
        <xdr:cNvSpPr>
          <a:spLocks noChangeShapeType="1"/>
        </xdr:cNvSpPr>
      </xdr:nvSpPr>
      <xdr:spPr bwMode="auto">
        <a:xfrm flipH="1">
          <a:off x="205740" y="457200"/>
          <a:ext cx="6233160" cy="3048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4</xdr:col>
      <xdr:colOff>4657725</xdr:colOff>
      <xdr:row>26</xdr:row>
      <xdr:rowOff>157163</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7620</xdr:colOff>
      <xdr:row>1</xdr:row>
      <xdr:rowOff>167640</xdr:rowOff>
    </xdr:from>
    <xdr:to>
      <xdr:col>2</xdr:col>
      <xdr:colOff>922020</xdr:colOff>
      <xdr:row>2</xdr:row>
      <xdr:rowOff>160020</xdr:rowOff>
    </xdr:to>
    <xdr:pic>
      <xdr:nvPicPr>
        <xdr:cNvPr id="2" name="Picture 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77165"/>
          <a:ext cx="914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7617</xdr:colOff>
      <xdr:row>3</xdr:row>
      <xdr:rowOff>12699</xdr:rowOff>
    </xdr:from>
    <xdr:to>
      <xdr:col>4</xdr:col>
      <xdr:colOff>8039099</xdr:colOff>
      <xdr:row>3</xdr:row>
      <xdr:rowOff>30480</xdr:rowOff>
    </xdr:to>
    <xdr:sp macro="" textlink="">
      <xdr:nvSpPr>
        <xdr:cNvPr id="3" name="Line 3">
          <a:extLst>
            <a:ext uri="{FF2B5EF4-FFF2-40B4-BE49-F238E27FC236}">
              <a16:creationId xmlns:a16="http://schemas.microsoft.com/office/drawing/2014/main" id="{00000000-0008-0000-1200-000003000000}"/>
            </a:ext>
          </a:extLst>
        </xdr:cNvPr>
        <xdr:cNvSpPr>
          <a:spLocks noChangeShapeType="1"/>
        </xdr:cNvSpPr>
      </xdr:nvSpPr>
      <xdr:spPr bwMode="auto">
        <a:xfrm flipH="1">
          <a:off x="210817" y="476249"/>
          <a:ext cx="9777732" cy="17781"/>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28575</xdr:colOff>
      <xdr:row>6</xdr:row>
      <xdr:rowOff>38099</xdr:rowOff>
    </xdr:from>
    <xdr:to>
      <xdr:col>4</xdr:col>
      <xdr:colOff>6696075</xdr:colOff>
      <xdr:row>22</xdr:row>
      <xdr:rowOff>0</xdr:rowOff>
    </xdr:to>
    <xdr:graphicFrame macro="">
      <xdr:nvGraphicFramePr>
        <xdr:cNvPr id="4" name="Graf_H08_01">
          <a:extLst>
            <a:ext uri="{FF2B5EF4-FFF2-40B4-BE49-F238E27FC236}">
              <a16:creationId xmlns:a16="http://schemas.microsoft.com/office/drawing/2014/main" id="{00000000-0008-0000-1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6315075</xdr:colOff>
      <xdr:row>6</xdr:row>
      <xdr:rowOff>9525</xdr:rowOff>
    </xdr:from>
    <xdr:to>
      <xdr:col>4</xdr:col>
      <xdr:colOff>7629524</xdr:colOff>
      <xdr:row>21</xdr:row>
      <xdr:rowOff>152400</xdr:rowOff>
    </xdr:to>
    <xdr:graphicFrame macro="">
      <xdr:nvGraphicFramePr>
        <xdr:cNvPr id="5" name="Graf_H08_01">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0.09204</cdr:x>
      <cdr:y>0.18407</cdr:y>
    </cdr:from>
    <cdr:to>
      <cdr:x>0.17758</cdr:x>
      <cdr:y>0.28038</cdr:y>
    </cdr:to>
    <cdr:sp macro="" textlink="">
      <cdr:nvSpPr>
        <cdr:cNvPr id="2" name="CuadroTexto 1"/>
        <cdr:cNvSpPr txBox="1"/>
      </cdr:nvSpPr>
      <cdr:spPr>
        <a:xfrm xmlns:a="http://schemas.openxmlformats.org/drawingml/2006/main">
          <a:off x="619125" y="438150"/>
          <a:ext cx="5524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a:p>
      </cdr:txBody>
    </cdr:sp>
  </cdr:relSizeAnchor>
</c:userShapes>
</file>

<file path=xl/drawings/drawing32.xml><?xml version="1.0" encoding="utf-8"?>
<c:userShapes xmlns:c="http://schemas.openxmlformats.org/drawingml/2006/chart">
  <cdr:relSizeAnchor xmlns:cdr="http://schemas.openxmlformats.org/drawingml/2006/chartDrawing">
    <cdr:from>
      <cdr:x>0.09204</cdr:x>
      <cdr:y>0.18407</cdr:y>
    </cdr:from>
    <cdr:to>
      <cdr:x>0.17758</cdr:x>
      <cdr:y>0.28038</cdr:y>
    </cdr:to>
    <cdr:sp macro="" textlink="">
      <cdr:nvSpPr>
        <cdr:cNvPr id="2" name="CuadroTexto 1"/>
        <cdr:cNvSpPr txBox="1"/>
      </cdr:nvSpPr>
      <cdr:spPr>
        <a:xfrm xmlns:a="http://schemas.openxmlformats.org/drawingml/2006/main">
          <a:off x="619125" y="438150"/>
          <a:ext cx="5524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a:p>
      </cdr:txBody>
    </cdr:sp>
  </cdr:relSizeAnchor>
</c:userShapes>
</file>

<file path=xl/drawings/drawing33.xml><?xml version="1.0" encoding="utf-8"?>
<xdr:wsDr xmlns:xdr="http://schemas.openxmlformats.org/drawingml/2006/spreadsheetDrawing" xmlns:a="http://schemas.openxmlformats.org/drawingml/2006/main">
  <xdr:twoCellAnchor editAs="absolute">
    <xdr:from>
      <xdr:col>2</xdr:col>
      <xdr:colOff>15240</xdr:colOff>
      <xdr:row>1</xdr:row>
      <xdr:rowOff>160020</xdr:rowOff>
    </xdr:from>
    <xdr:to>
      <xdr:col>2</xdr:col>
      <xdr:colOff>929640</xdr:colOff>
      <xdr:row>2</xdr:row>
      <xdr:rowOff>167640</xdr:rowOff>
    </xdr:to>
    <xdr:pic>
      <xdr:nvPicPr>
        <xdr:cNvPr id="4" name="Picture 1">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7620</xdr:colOff>
      <xdr:row>2</xdr:row>
      <xdr:rowOff>184150</xdr:rowOff>
    </xdr:from>
    <xdr:to>
      <xdr:col>9</xdr:col>
      <xdr:colOff>208139</xdr:colOff>
      <xdr:row>3</xdr:row>
      <xdr:rowOff>30480</xdr:rowOff>
    </xdr:to>
    <xdr:sp macro="" textlink="">
      <xdr:nvSpPr>
        <xdr:cNvPr id="5" name="Line 3">
          <a:extLst>
            <a:ext uri="{FF2B5EF4-FFF2-40B4-BE49-F238E27FC236}">
              <a16:creationId xmlns:a16="http://schemas.microsoft.com/office/drawing/2014/main" id="{00000000-0008-0000-1300-000005000000}"/>
            </a:ext>
          </a:extLst>
        </xdr:cNvPr>
        <xdr:cNvSpPr>
          <a:spLocks noChangeShapeType="1"/>
        </xdr:cNvSpPr>
      </xdr:nvSpPr>
      <xdr:spPr bwMode="auto">
        <a:xfrm flipH="1">
          <a:off x="217170" y="457200"/>
          <a:ext cx="5161280" cy="3683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editAs="absolute">
    <xdr:from>
      <xdr:col>1</xdr:col>
      <xdr:colOff>147318</xdr:colOff>
      <xdr:row>1</xdr:row>
      <xdr:rowOff>135255</xdr:rowOff>
    </xdr:from>
    <xdr:to>
      <xdr:col>16</xdr:col>
      <xdr:colOff>619124</xdr:colOff>
      <xdr:row>1</xdr:row>
      <xdr:rowOff>161925</xdr:rowOff>
    </xdr:to>
    <xdr:sp macro="" textlink="">
      <xdr:nvSpPr>
        <xdr:cNvPr id="27785533" name="Line 3">
          <a:extLst>
            <a:ext uri="{FF2B5EF4-FFF2-40B4-BE49-F238E27FC236}">
              <a16:creationId xmlns:a16="http://schemas.microsoft.com/office/drawing/2014/main" id="{00000000-0008-0000-1600-00003DF9A701}"/>
            </a:ext>
          </a:extLst>
        </xdr:cNvPr>
        <xdr:cNvSpPr>
          <a:spLocks noChangeShapeType="1"/>
        </xdr:cNvSpPr>
      </xdr:nvSpPr>
      <xdr:spPr bwMode="auto">
        <a:xfrm flipH="1" flipV="1">
          <a:off x="160018" y="408305"/>
          <a:ext cx="10352406" cy="2667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2</xdr:col>
      <xdr:colOff>7620</xdr:colOff>
      <xdr:row>0</xdr:row>
      <xdr:rowOff>182880</xdr:rowOff>
    </xdr:from>
    <xdr:to>
      <xdr:col>2</xdr:col>
      <xdr:colOff>922020</xdr:colOff>
      <xdr:row>1</xdr:row>
      <xdr:rowOff>167640</xdr:rowOff>
    </xdr:to>
    <xdr:pic>
      <xdr:nvPicPr>
        <xdr:cNvPr id="27785534" name="Picture 5">
          <a:extLst>
            <a:ext uri="{FF2B5EF4-FFF2-40B4-BE49-F238E27FC236}">
              <a16:creationId xmlns:a16="http://schemas.microsoft.com/office/drawing/2014/main" id="{00000000-0008-0000-1600-00003EF9A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82880"/>
          <a:ext cx="914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7620</xdr:colOff>
      <xdr:row>0</xdr:row>
      <xdr:rowOff>182880</xdr:rowOff>
    </xdr:from>
    <xdr:to>
      <xdr:col>2</xdr:col>
      <xdr:colOff>922020</xdr:colOff>
      <xdr:row>1</xdr:row>
      <xdr:rowOff>167640</xdr:rowOff>
    </xdr:to>
    <xdr:pic>
      <xdr:nvPicPr>
        <xdr:cNvPr id="28548738" name="Picture 3">
          <a:extLst>
            <a:ext uri="{FF2B5EF4-FFF2-40B4-BE49-F238E27FC236}">
              <a16:creationId xmlns:a16="http://schemas.microsoft.com/office/drawing/2014/main" id="{00000000-0008-0000-1700-0000829EB3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82880"/>
          <a:ext cx="914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7620</xdr:colOff>
      <xdr:row>2</xdr:row>
      <xdr:rowOff>30480</xdr:rowOff>
    </xdr:from>
    <xdr:to>
      <xdr:col>10</xdr:col>
      <xdr:colOff>824070</xdr:colOff>
      <xdr:row>2</xdr:row>
      <xdr:rowOff>30480</xdr:rowOff>
    </xdr:to>
    <xdr:sp macro="" textlink="">
      <xdr:nvSpPr>
        <xdr:cNvPr id="28548739" name="Line 4">
          <a:extLst>
            <a:ext uri="{FF2B5EF4-FFF2-40B4-BE49-F238E27FC236}">
              <a16:creationId xmlns:a16="http://schemas.microsoft.com/office/drawing/2014/main" id="{00000000-0008-0000-1700-0000839EB301}"/>
            </a:ext>
          </a:extLst>
        </xdr:cNvPr>
        <xdr:cNvSpPr>
          <a:spLocks noChangeShapeType="1"/>
        </xdr:cNvSpPr>
      </xdr:nvSpPr>
      <xdr:spPr bwMode="auto">
        <a:xfrm flipH="1">
          <a:off x="198120" y="495300"/>
          <a:ext cx="7884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36.xml><?xml version="1.0" encoding="utf-8"?>
<xdr:wsDr xmlns:xdr="http://schemas.openxmlformats.org/drawingml/2006/spreadsheetDrawing" xmlns:a="http://schemas.openxmlformats.org/drawingml/2006/main">
  <xdr:twoCellAnchor editAs="absolute">
    <xdr:from>
      <xdr:col>1</xdr:col>
      <xdr:colOff>22860</xdr:colOff>
      <xdr:row>0</xdr:row>
      <xdr:rowOff>182880</xdr:rowOff>
    </xdr:from>
    <xdr:to>
      <xdr:col>2</xdr:col>
      <xdr:colOff>228600</xdr:colOff>
      <xdr:row>1</xdr:row>
      <xdr:rowOff>167640</xdr:rowOff>
    </xdr:to>
    <xdr:pic>
      <xdr:nvPicPr>
        <xdr:cNvPr id="27786557" name="Picture 1">
          <a:extLst>
            <a:ext uri="{FF2B5EF4-FFF2-40B4-BE49-F238E27FC236}">
              <a16:creationId xmlns:a16="http://schemas.microsoft.com/office/drawing/2014/main" id="{00000000-0008-0000-1800-00003DFDA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89916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22859</xdr:colOff>
      <xdr:row>1</xdr:row>
      <xdr:rowOff>180975</xdr:rowOff>
    </xdr:from>
    <xdr:to>
      <xdr:col>11</xdr:col>
      <xdr:colOff>228599</xdr:colOff>
      <xdr:row>2</xdr:row>
      <xdr:rowOff>30480</xdr:rowOff>
    </xdr:to>
    <xdr:sp macro="" textlink="">
      <xdr:nvSpPr>
        <xdr:cNvPr id="27786558" name="Line 2">
          <a:extLst>
            <a:ext uri="{FF2B5EF4-FFF2-40B4-BE49-F238E27FC236}">
              <a16:creationId xmlns:a16="http://schemas.microsoft.com/office/drawing/2014/main" id="{00000000-0008-0000-1800-00003EFDA701}"/>
            </a:ext>
          </a:extLst>
        </xdr:cNvPr>
        <xdr:cNvSpPr>
          <a:spLocks noChangeShapeType="1"/>
        </xdr:cNvSpPr>
      </xdr:nvSpPr>
      <xdr:spPr bwMode="auto">
        <a:xfrm flipH="1">
          <a:off x="203834" y="457200"/>
          <a:ext cx="7473315" cy="4000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37.xml><?xml version="1.0" encoding="utf-8"?>
<xdr:wsDr xmlns:xdr="http://schemas.openxmlformats.org/drawingml/2006/spreadsheetDrawing" xmlns:a="http://schemas.openxmlformats.org/drawingml/2006/main">
  <xdr:twoCellAnchor editAs="absolute">
    <xdr:from>
      <xdr:col>1</xdr:col>
      <xdr:colOff>190500</xdr:colOff>
      <xdr:row>2</xdr:row>
      <xdr:rowOff>152400</xdr:rowOff>
    </xdr:from>
    <xdr:to>
      <xdr:col>11</xdr:col>
      <xdr:colOff>0</xdr:colOff>
      <xdr:row>3</xdr:row>
      <xdr:rowOff>0</xdr:rowOff>
    </xdr:to>
    <xdr:sp macro="" textlink="">
      <xdr:nvSpPr>
        <xdr:cNvPr id="2" name="Line 4">
          <a:extLst>
            <a:ext uri="{FF2B5EF4-FFF2-40B4-BE49-F238E27FC236}">
              <a16:creationId xmlns:a16="http://schemas.microsoft.com/office/drawing/2014/main" id="{9A53BB60-BAE5-4E1B-992C-DC2DD08A01D1}"/>
            </a:ext>
          </a:extLst>
        </xdr:cNvPr>
        <xdr:cNvSpPr>
          <a:spLocks noChangeShapeType="1"/>
        </xdr:cNvSpPr>
      </xdr:nvSpPr>
      <xdr:spPr bwMode="auto">
        <a:xfrm flipH="1">
          <a:off x="381000" y="476250"/>
          <a:ext cx="6896100" cy="952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2</xdr:col>
      <xdr:colOff>0</xdr:colOff>
      <xdr:row>1</xdr:row>
      <xdr:rowOff>38100</xdr:rowOff>
    </xdr:from>
    <xdr:to>
      <xdr:col>3</xdr:col>
      <xdr:colOff>106680</xdr:colOff>
      <xdr:row>2</xdr:row>
      <xdr:rowOff>127635</xdr:rowOff>
    </xdr:to>
    <xdr:pic>
      <xdr:nvPicPr>
        <xdr:cNvPr id="3" name="Picture 1">
          <a:extLst>
            <a:ext uri="{FF2B5EF4-FFF2-40B4-BE49-F238E27FC236}">
              <a16:creationId xmlns:a16="http://schemas.microsoft.com/office/drawing/2014/main" id="{A590E261-C119-444E-8D2D-BF05E0562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00025"/>
          <a:ext cx="8686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0.31254</cdr:x>
      <cdr:y>0.03179</cdr:y>
    </cdr:from>
    <cdr:to>
      <cdr:x>0.7422</cdr:x>
      <cdr:y>0.10659</cdr:y>
    </cdr:to>
    <cdr:sp macro="" textlink="'C2'!$H$16">
      <cdr:nvSpPr>
        <cdr:cNvPr id="2" name="CuadroTexto 4"/>
        <cdr:cNvSpPr txBox="1"/>
      </cdr:nvSpPr>
      <cdr:spPr>
        <a:xfrm xmlns:a="http://schemas.openxmlformats.org/drawingml/2006/main">
          <a:off x="1431925" y="107951"/>
          <a:ext cx="1968500" cy="254000"/>
        </a:xfrm>
        <a:prstGeom xmlns:a="http://schemas.openxmlformats.org/drawingml/2006/main" prst="rect">
          <a:avLst/>
        </a:prstGeom>
        <a:solidFill xmlns:a="http://schemas.openxmlformats.org/drawingml/2006/main">
          <a:srgbClr val="F5F5F5"/>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36000" bIns="3600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2D7F515F-F68F-4921-B3E1-74A9E0BC21FB}" type="TxLink">
            <a:rPr lang="en-US" sz="1000" b="0" i="0" u="none" strike="noStrike">
              <a:solidFill>
                <a:srgbClr val="004563"/>
              </a:solidFill>
              <a:latin typeface="+mn-lt"/>
              <a:cs typeface="Arial"/>
            </a:rPr>
            <a:pPr/>
            <a:t>Precio medio final: 118,66 €/MWh</a:t>
          </a:fld>
          <a:endParaRPr lang="es-ES" sz="1000">
            <a:solidFill>
              <a:srgbClr val="004563"/>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 name="Picture 6">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3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4" name="11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83820</xdr:colOff>
      <xdr:row>6</xdr:row>
      <xdr:rowOff>15240</xdr:rowOff>
    </xdr:from>
    <xdr:to>
      <xdr:col>5</xdr:col>
      <xdr:colOff>7620</xdr:colOff>
      <xdr:row>24</xdr:row>
      <xdr:rowOff>22860</xdr:rowOff>
    </xdr:to>
    <xdr:graphicFrame macro="">
      <xdr:nvGraphicFramePr>
        <xdr:cNvPr id="27717083" name="Chart 1">
          <a:extLst>
            <a:ext uri="{FF2B5EF4-FFF2-40B4-BE49-F238E27FC236}">
              <a16:creationId xmlns:a16="http://schemas.microsoft.com/office/drawing/2014/main" id="{00000000-0008-0000-04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27717084" name="Picture 9">
          <a:extLst>
            <a:ext uri="{FF2B5EF4-FFF2-40B4-BE49-F238E27FC236}">
              <a16:creationId xmlns:a16="http://schemas.microsoft.com/office/drawing/2014/main" id="{00000000-0008-0000-0400-0000DCEDA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4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7620</xdr:colOff>
      <xdr:row>1</xdr:row>
      <xdr:rowOff>175260</xdr:rowOff>
    </xdr:from>
    <xdr:to>
      <xdr:col>2</xdr:col>
      <xdr:colOff>922020</xdr:colOff>
      <xdr:row>2</xdr:row>
      <xdr:rowOff>167640</xdr:rowOff>
    </xdr:to>
    <xdr:pic>
      <xdr:nvPicPr>
        <xdr:cNvPr id="27723543" name="Picture 3">
          <a:extLst>
            <a:ext uri="{FF2B5EF4-FFF2-40B4-BE49-F238E27FC236}">
              <a16:creationId xmlns:a16="http://schemas.microsoft.com/office/drawing/2014/main" id="{00000000-0008-0000-0500-00001707A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82880"/>
          <a:ext cx="914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7620</xdr:colOff>
      <xdr:row>3</xdr:row>
      <xdr:rowOff>30480</xdr:rowOff>
    </xdr:from>
    <xdr:to>
      <xdr:col>13</xdr:col>
      <xdr:colOff>0</xdr:colOff>
      <xdr:row>3</xdr:row>
      <xdr:rowOff>38100</xdr:rowOff>
    </xdr:to>
    <xdr:sp macro="" textlink="">
      <xdr:nvSpPr>
        <xdr:cNvPr id="27723544" name="Line 7">
          <a:extLst>
            <a:ext uri="{FF2B5EF4-FFF2-40B4-BE49-F238E27FC236}">
              <a16:creationId xmlns:a16="http://schemas.microsoft.com/office/drawing/2014/main" id="{00000000-0008-0000-0500-00001807A701}"/>
            </a:ext>
          </a:extLst>
        </xdr:cNvPr>
        <xdr:cNvSpPr>
          <a:spLocks noChangeShapeType="1"/>
        </xdr:cNvSpPr>
      </xdr:nvSpPr>
      <xdr:spPr bwMode="auto">
        <a:xfrm flipH="1" flipV="1">
          <a:off x="217170" y="494030"/>
          <a:ext cx="6812280" cy="762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5</xdr:col>
      <xdr:colOff>30480</xdr:colOff>
      <xdr:row>7</xdr:row>
      <xdr:rowOff>7620</xdr:rowOff>
    </xdr:from>
    <xdr:to>
      <xdr:col>6</xdr:col>
      <xdr:colOff>381000</xdr:colOff>
      <xdr:row>7</xdr:row>
      <xdr:rowOff>7620</xdr:rowOff>
    </xdr:to>
    <xdr:sp macro="" textlink="">
      <xdr:nvSpPr>
        <xdr:cNvPr id="27723545" name="Line 11">
          <a:extLst>
            <a:ext uri="{FF2B5EF4-FFF2-40B4-BE49-F238E27FC236}">
              <a16:creationId xmlns:a16="http://schemas.microsoft.com/office/drawing/2014/main" id="{00000000-0008-0000-0500-00001907A701}"/>
            </a:ext>
          </a:extLst>
        </xdr:cNvPr>
        <xdr:cNvSpPr>
          <a:spLocks noChangeShapeType="1"/>
        </xdr:cNvSpPr>
      </xdr:nvSpPr>
      <xdr:spPr bwMode="auto">
        <a:xfrm flipH="1">
          <a:off x="3924300" y="1211580"/>
          <a:ext cx="769620" cy="0"/>
        </a:xfrm>
        <a:prstGeom prst="line">
          <a:avLst/>
        </a:prstGeom>
        <a:noFill/>
        <a:ln w="9525">
          <a:solidFill>
            <a:srgbClr val="A6A6A6"/>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30480</xdr:colOff>
      <xdr:row>7</xdr:row>
      <xdr:rowOff>7620</xdr:rowOff>
    </xdr:from>
    <xdr:to>
      <xdr:col>9</xdr:col>
      <xdr:colOff>381000</xdr:colOff>
      <xdr:row>7</xdr:row>
      <xdr:rowOff>7620</xdr:rowOff>
    </xdr:to>
    <xdr:sp macro="" textlink="">
      <xdr:nvSpPr>
        <xdr:cNvPr id="27723546" name="Line 12">
          <a:extLst>
            <a:ext uri="{FF2B5EF4-FFF2-40B4-BE49-F238E27FC236}">
              <a16:creationId xmlns:a16="http://schemas.microsoft.com/office/drawing/2014/main" id="{00000000-0008-0000-0500-00001A07A701}"/>
            </a:ext>
          </a:extLst>
        </xdr:cNvPr>
        <xdr:cNvSpPr>
          <a:spLocks noChangeShapeType="1"/>
        </xdr:cNvSpPr>
      </xdr:nvSpPr>
      <xdr:spPr bwMode="auto">
        <a:xfrm flipH="1">
          <a:off x="4823460" y="1211580"/>
          <a:ext cx="769620" cy="0"/>
        </a:xfrm>
        <a:prstGeom prst="line">
          <a:avLst/>
        </a:prstGeom>
        <a:noFill/>
        <a:ln w="9525">
          <a:solidFill>
            <a:srgbClr val="A6A6A6"/>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30480</xdr:colOff>
      <xdr:row>7</xdr:row>
      <xdr:rowOff>7620</xdr:rowOff>
    </xdr:from>
    <xdr:to>
      <xdr:col>12</xdr:col>
      <xdr:colOff>381000</xdr:colOff>
      <xdr:row>7</xdr:row>
      <xdr:rowOff>7620</xdr:rowOff>
    </xdr:to>
    <xdr:sp macro="" textlink="">
      <xdr:nvSpPr>
        <xdr:cNvPr id="27723547" name="Line 13">
          <a:extLst>
            <a:ext uri="{FF2B5EF4-FFF2-40B4-BE49-F238E27FC236}">
              <a16:creationId xmlns:a16="http://schemas.microsoft.com/office/drawing/2014/main" id="{00000000-0008-0000-0500-00001B07A701}"/>
            </a:ext>
          </a:extLst>
        </xdr:cNvPr>
        <xdr:cNvSpPr>
          <a:spLocks noChangeShapeType="1"/>
        </xdr:cNvSpPr>
      </xdr:nvSpPr>
      <xdr:spPr bwMode="auto">
        <a:xfrm flipH="1">
          <a:off x="5722620" y="1211580"/>
          <a:ext cx="769620" cy="0"/>
        </a:xfrm>
        <a:prstGeom prst="line">
          <a:avLst/>
        </a:prstGeom>
        <a:noFill/>
        <a:ln w="9525">
          <a:solidFill>
            <a:srgbClr val="A6A6A6"/>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7620</xdr:colOff>
      <xdr:row>1</xdr:row>
      <xdr:rowOff>175260</xdr:rowOff>
    </xdr:from>
    <xdr:to>
      <xdr:col>2</xdr:col>
      <xdr:colOff>922020</xdr:colOff>
      <xdr:row>2</xdr:row>
      <xdr:rowOff>167640</xdr:rowOff>
    </xdr:to>
    <xdr:pic>
      <xdr:nvPicPr>
        <xdr:cNvPr id="2" name="Picture 3">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75260"/>
          <a:ext cx="914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7620</xdr:colOff>
      <xdr:row>3</xdr:row>
      <xdr:rowOff>30480</xdr:rowOff>
    </xdr:from>
    <xdr:to>
      <xdr:col>12</xdr:col>
      <xdr:colOff>406400</xdr:colOff>
      <xdr:row>3</xdr:row>
      <xdr:rowOff>31750</xdr:rowOff>
    </xdr:to>
    <xdr:sp macro="" textlink="">
      <xdr:nvSpPr>
        <xdr:cNvPr id="3" name="Line 7">
          <a:extLst>
            <a:ext uri="{FF2B5EF4-FFF2-40B4-BE49-F238E27FC236}">
              <a16:creationId xmlns:a16="http://schemas.microsoft.com/office/drawing/2014/main" id="{00000000-0008-0000-0600-000003000000}"/>
            </a:ext>
          </a:extLst>
        </xdr:cNvPr>
        <xdr:cNvSpPr>
          <a:spLocks noChangeShapeType="1"/>
        </xdr:cNvSpPr>
      </xdr:nvSpPr>
      <xdr:spPr bwMode="auto">
        <a:xfrm flipH="1" flipV="1">
          <a:off x="217170" y="494030"/>
          <a:ext cx="6609080" cy="127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5</xdr:col>
      <xdr:colOff>59055</xdr:colOff>
      <xdr:row>7</xdr:row>
      <xdr:rowOff>7620</xdr:rowOff>
    </xdr:from>
    <xdr:to>
      <xdr:col>7</xdr:col>
      <xdr:colOff>0</xdr:colOff>
      <xdr:row>7</xdr:row>
      <xdr:rowOff>7620</xdr:rowOff>
    </xdr:to>
    <xdr:sp macro="" textlink="">
      <xdr:nvSpPr>
        <xdr:cNvPr id="4" name="Line 11">
          <a:extLst>
            <a:ext uri="{FF2B5EF4-FFF2-40B4-BE49-F238E27FC236}">
              <a16:creationId xmlns:a16="http://schemas.microsoft.com/office/drawing/2014/main" id="{00000000-0008-0000-0600-000004000000}"/>
            </a:ext>
          </a:extLst>
        </xdr:cNvPr>
        <xdr:cNvSpPr>
          <a:spLocks noChangeShapeType="1"/>
        </xdr:cNvSpPr>
      </xdr:nvSpPr>
      <xdr:spPr bwMode="auto">
        <a:xfrm flipH="1">
          <a:off x="3850005" y="1188720"/>
          <a:ext cx="760095" cy="0"/>
        </a:xfrm>
        <a:prstGeom prst="line">
          <a:avLst/>
        </a:prstGeom>
        <a:noFill/>
        <a:ln w="9525">
          <a:solidFill>
            <a:srgbClr val="A6A6A6"/>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30480</xdr:colOff>
      <xdr:row>7</xdr:row>
      <xdr:rowOff>7620</xdr:rowOff>
    </xdr:from>
    <xdr:to>
      <xdr:col>9</xdr:col>
      <xdr:colOff>381000</xdr:colOff>
      <xdr:row>7</xdr:row>
      <xdr:rowOff>7620</xdr:rowOff>
    </xdr:to>
    <xdr:sp macro="" textlink="">
      <xdr:nvSpPr>
        <xdr:cNvPr id="5" name="Line 12">
          <a:extLst>
            <a:ext uri="{FF2B5EF4-FFF2-40B4-BE49-F238E27FC236}">
              <a16:creationId xmlns:a16="http://schemas.microsoft.com/office/drawing/2014/main" id="{00000000-0008-0000-0600-000005000000}"/>
            </a:ext>
          </a:extLst>
        </xdr:cNvPr>
        <xdr:cNvSpPr>
          <a:spLocks noChangeShapeType="1"/>
        </xdr:cNvSpPr>
      </xdr:nvSpPr>
      <xdr:spPr bwMode="auto">
        <a:xfrm flipH="1">
          <a:off x="4697730" y="1188720"/>
          <a:ext cx="760095" cy="0"/>
        </a:xfrm>
        <a:prstGeom prst="line">
          <a:avLst/>
        </a:prstGeom>
        <a:noFill/>
        <a:ln w="9525">
          <a:solidFill>
            <a:srgbClr val="A6A6A6"/>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30480</xdr:colOff>
      <xdr:row>7</xdr:row>
      <xdr:rowOff>7620</xdr:rowOff>
    </xdr:from>
    <xdr:to>
      <xdr:col>12</xdr:col>
      <xdr:colOff>381000</xdr:colOff>
      <xdr:row>7</xdr:row>
      <xdr:rowOff>7620</xdr:rowOff>
    </xdr:to>
    <xdr:sp macro="" textlink="">
      <xdr:nvSpPr>
        <xdr:cNvPr id="6" name="Line 13">
          <a:extLst>
            <a:ext uri="{FF2B5EF4-FFF2-40B4-BE49-F238E27FC236}">
              <a16:creationId xmlns:a16="http://schemas.microsoft.com/office/drawing/2014/main" id="{00000000-0008-0000-0600-000006000000}"/>
            </a:ext>
          </a:extLst>
        </xdr:cNvPr>
        <xdr:cNvSpPr>
          <a:spLocks noChangeShapeType="1"/>
        </xdr:cNvSpPr>
      </xdr:nvSpPr>
      <xdr:spPr bwMode="auto">
        <a:xfrm flipH="1">
          <a:off x="5574030" y="1188720"/>
          <a:ext cx="760095" cy="0"/>
        </a:xfrm>
        <a:prstGeom prst="line">
          <a:avLst/>
        </a:prstGeom>
        <a:noFill/>
        <a:ln w="9525">
          <a:solidFill>
            <a:srgbClr val="A6A6A6"/>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68580</xdr:colOff>
      <xdr:row>5</xdr:row>
      <xdr:rowOff>144780</xdr:rowOff>
    </xdr:from>
    <xdr:to>
      <xdr:col>4</xdr:col>
      <xdr:colOff>7385050</xdr:colOff>
      <xdr:row>19</xdr:row>
      <xdr:rowOff>15240</xdr:rowOff>
    </xdr:to>
    <xdr:graphicFrame macro="">
      <xdr:nvGraphicFramePr>
        <xdr:cNvPr id="27732601" name="Chart 1">
          <a:extLst>
            <a:ext uri="{FF2B5EF4-FFF2-40B4-BE49-F238E27FC236}">
              <a16:creationId xmlns:a16="http://schemas.microsoft.com/office/drawing/2014/main" id="{00000000-0008-0000-0700-0000792AA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175260</xdr:rowOff>
    </xdr:from>
    <xdr:to>
      <xdr:col>2</xdr:col>
      <xdr:colOff>922020</xdr:colOff>
      <xdr:row>2</xdr:row>
      <xdr:rowOff>167640</xdr:rowOff>
    </xdr:to>
    <xdr:pic>
      <xdr:nvPicPr>
        <xdr:cNvPr id="27732602" name="Picture 2">
          <a:extLst>
            <a:ext uri="{FF2B5EF4-FFF2-40B4-BE49-F238E27FC236}">
              <a16:creationId xmlns:a16="http://schemas.microsoft.com/office/drawing/2014/main" id="{00000000-0008-0000-0700-00007A2AA7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82880"/>
          <a:ext cx="914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7620</xdr:colOff>
      <xdr:row>3</xdr:row>
      <xdr:rowOff>30480</xdr:rowOff>
    </xdr:from>
    <xdr:to>
      <xdr:col>5</xdr:col>
      <xdr:colOff>3810</xdr:colOff>
      <xdr:row>3</xdr:row>
      <xdr:rowOff>30480</xdr:rowOff>
    </xdr:to>
    <xdr:sp macro="" textlink="">
      <xdr:nvSpPr>
        <xdr:cNvPr id="27732603" name="Line 3">
          <a:extLst>
            <a:ext uri="{FF2B5EF4-FFF2-40B4-BE49-F238E27FC236}">
              <a16:creationId xmlns:a16="http://schemas.microsoft.com/office/drawing/2014/main" id="{00000000-0008-0000-0700-00007B2AA701}"/>
            </a:ext>
          </a:extLst>
        </xdr:cNvPr>
        <xdr:cNvSpPr>
          <a:spLocks noChangeShapeType="1"/>
        </xdr:cNvSpPr>
      </xdr:nvSpPr>
      <xdr:spPr bwMode="auto">
        <a:xfrm flipH="1">
          <a:off x="198120" y="495300"/>
          <a:ext cx="893064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45720</xdr:colOff>
      <xdr:row>18</xdr:row>
      <xdr:rowOff>28575</xdr:rowOff>
    </xdr:from>
    <xdr:to>
      <xdr:col>5</xdr:col>
      <xdr:colOff>22860</xdr:colOff>
      <xdr:row>24</xdr:row>
      <xdr:rowOff>127000</xdr:rowOff>
    </xdr:to>
    <xdr:graphicFrame macro="">
      <xdr:nvGraphicFramePr>
        <xdr:cNvPr id="27732604" name="Chart 11">
          <a:extLst>
            <a:ext uri="{FF2B5EF4-FFF2-40B4-BE49-F238E27FC236}">
              <a16:creationId xmlns:a16="http://schemas.microsoft.com/office/drawing/2014/main" id="{00000000-0008-0000-0700-00007C2AA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10">
    <pageSetUpPr autoPageBreaks="0" fitToPage="1"/>
  </sheetPr>
  <dimension ref="B1:H60"/>
  <sheetViews>
    <sheetView showGridLines="0" tabSelected="1" zoomScaleNormal="100" workbookViewId="0">
      <selection activeCell="G37" sqref="G37"/>
    </sheetView>
  </sheetViews>
  <sheetFormatPr baseColWidth="10" defaultColWidth="11.42578125" defaultRowHeight="12.75"/>
  <cols>
    <col min="1" max="1" width="0.140625" style="7" customWidth="1"/>
    <col min="2" max="2" width="2.85546875" style="7" customWidth="1"/>
    <col min="3" max="3" width="16.42578125" style="7" customWidth="1"/>
    <col min="4" max="4" width="4.85546875" style="7" customWidth="1"/>
    <col min="5" max="5" width="95.85546875" style="7" customWidth="1"/>
    <col min="6" max="6" width="2.85546875" style="7" customWidth="1"/>
    <col min="7" max="16384" width="11.42578125" style="7"/>
  </cols>
  <sheetData>
    <row r="1" spans="2:8" ht="0.75" customHeight="1"/>
    <row r="2" spans="2:8" ht="21" customHeight="1">
      <c r="C2" s="8"/>
      <c r="D2" s="8"/>
      <c r="E2" s="48" t="s">
        <v>175</v>
      </c>
    </row>
    <row r="3" spans="2:8" ht="15" customHeight="1">
      <c r="C3" s="8"/>
      <c r="D3" s="8"/>
      <c r="E3" s="9" t="s">
        <v>207</v>
      </c>
    </row>
    <row r="4" spans="2:8" s="10" customFormat="1" ht="20.25" customHeight="1">
      <c r="B4" s="11"/>
      <c r="C4" s="12" t="s">
        <v>175</v>
      </c>
    </row>
    <row r="5" spans="2:8" s="10" customFormat="1" ht="8.25" customHeight="1">
      <c r="B5" s="11"/>
      <c r="C5" s="13"/>
    </row>
    <row r="6" spans="2:8" s="10" customFormat="1" ht="3" customHeight="1">
      <c r="B6" s="11"/>
      <c r="C6" s="13"/>
    </row>
    <row r="7" spans="2:8" s="10" customFormat="1" ht="7.5" customHeight="1">
      <c r="B7" s="11"/>
      <c r="C7" s="14"/>
      <c r="D7" s="138"/>
      <c r="E7" s="138"/>
    </row>
    <row r="8" spans="2:8" s="10" customFormat="1" ht="12.6" customHeight="1">
      <c r="B8" s="11"/>
      <c r="C8" s="15"/>
      <c r="D8" s="139" t="s">
        <v>32</v>
      </c>
      <c r="E8" s="140" t="str">
        <f>'C1'!$C$7</f>
        <v>Componentes del  precio medio  final de la energía peninsular. (Suministro de referencia + libre)</v>
      </c>
      <c r="F8" s="26"/>
      <c r="G8" s="94"/>
    </row>
    <row r="9" spans="2:8" s="10" customFormat="1" ht="12.6" customHeight="1">
      <c r="B9" s="11"/>
      <c r="C9" s="15"/>
      <c r="D9" s="139" t="s">
        <v>32</v>
      </c>
      <c r="E9" s="140" t="str">
        <f>'C2'!$C$7</f>
        <v>Componentes del precio medio final. 2021</v>
      </c>
      <c r="F9" s="26"/>
      <c r="G9" s="94"/>
    </row>
    <row r="10" spans="2:8" s="10" customFormat="1" ht="12.6" customHeight="1">
      <c r="B10" s="11"/>
      <c r="C10" s="15"/>
      <c r="D10" s="139" t="s">
        <v>32</v>
      </c>
      <c r="E10" s="140" t="str">
        <f>'C3'!$C$7</f>
        <v>Evolución de los componentes del precio medio final. (Suministro de referencia + libre)</v>
      </c>
      <c r="F10" s="26"/>
      <c r="H10" s="64"/>
    </row>
    <row r="11" spans="2:8" s="10" customFormat="1" ht="12.6" customHeight="1">
      <c r="B11" s="11"/>
      <c r="C11" s="15"/>
      <c r="D11" s="139" t="s">
        <v>32</v>
      </c>
      <c r="E11" s="140" t="str">
        <f>'C4'!$C$7</f>
        <v>Repercusión de los servicios de ajuste del sistema en el precio medio final</v>
      </c>
      <c r="F11" s="26"/>
      <c r="H11" s="64"/>
    </row>
    <row r="12" spans="2:8" s="10" customFormat="1" ht="12.6" customHeight="1">
      <c r="B12" s="11"/>
      <c r="C12" s="15"/>
      <c r="D12" s="139" t="s">
        <v>32</v>
      </c>
      <c r="E12" s="140" t="str">
        <f>'C5'!$C$7</f>
        <v xml:space="preserve">Necesidades de energías cubiertas en los servicios de ajuste
</v>
      </c>
      <c r="F12" s="26"/>
    </row>
    <row r="13" spans="2:8" s="10" customFormat="1" ht="12.6" customHeight="1">
      <c r="B13" s="11"/>
      <c r="C13" s="15"/>
      <c r="D13" s="139" t="s">
        <v>32</v>
      </c>
      <c r="E13" s="140" t="str">
        <f>'C6'!$C$7</f>
        <v xml:space="preserve">Precios medios ponderados de energías de los servicios de ajuste del sistema peninsular 
</v>
      </c>
      <c r="F13" s="26"/>
    </row>
    <row r="14" spans="2:8" s="10" customFormat="1" ht="12.6" customHeight="1">
      <c r="B14" s="11"/>
      <c r="C14" s="15"/>
      <c r="D14" s="139" t="s">
        <v>32</v>
      </c>
      <c r="E14" s="140" t="str">
        <f>'C7'!$C$7</f>
        <v>Resolución de restricciones técnicas PDBF. Desglose de energía programada por tipo de restricción</v>
      </c>
      <c r="F14" s="26"/>
    </row>
    <row r="15" spans="2:8" s="10" customFormat="1" ht="12.6" customHeight="1">
      <c r="B15" s="11"/>
      <c r="C15" s="15"/>
      <c r="D15" s="139" t="s">
        <v>32</v>
      </c>
      <c r="E15" s="140" t="str">
        <f>'C8'!$C$7</f>
        <v>Otros mercados de Servicios de Ajuste. Necesidades de energías cubiertas</v>
      </c>
      <c r="F15" s="26"/>
    </row>
    <row r="16" spans="2:8" s="10" customFormat="1" ht="12.6" customHeight="1">
      <c r="B16" s="11"/>
      <c r="C16" s="15"/>
      <c r="D16" s="139" t="s">
        <v>32</v>
      </c>
      <c r="E16" s="140" t="str">
        <f>'C10'!$C$7</f>
        <v>Desvíos netos medidos</v>
      </c>
      <c r="F16" s="26"/>
    </row>
    <row r="17" spans="2:6" s="10" customFormat="1" ht="12.6" customHeight="1">
      <c r="B17" s="11"/>
      <c r="C17" s="15"/>
      <c r="D17" s="139" t="s">
        <v>32</v>
      </c>
      <c r="E17" s="140" t="str">
        <f>'C11'!$C$7</f>
        <v>Precio del desvío en relación al precio del mercado diario</v>
      </c>
      <c r="F17" s="26"/>
    </row>
    <row r="18" spans="2:6" s="10" customFormat="1" ht="12.6" customHeight="1">
      <c r="B18" s="11"/>
      <c r="C18" s="15"/>
      <c r="D18" s="139" t="s">
        <v>32</v>
      </c>
      <c r="E18" s="140" t="str">
        <f>'C12'!$C$7</f>
        <v>Horas con desvíos contrarios al sistema</v>
      </c>
      <c r="F18" s="26"/>
    </row>
    <row r="19" spans="2:6" s="10" customFormat="1" ht="12.6" customHeight="1">
      <c r="B19" s="11"/>
      <c r="C19" s="15"/>
      <c r="D19" s="139" t="s">
        <v>32</v>
      </c>
      <c r="E19" s="140" t="str">
        <f>'C13'!$C$7</f>
        <v>Saldo neto anual programado por las interconexiones españolas</v>
      </c>
      <c r="F19" s="26"/>
    </row>
    <row r="20" spans="2:6" s="10" customFormat="1" ht="12.6" customHeight="1">
      <c r="B20" s="11"/>
      <c r="C20" s="15"/>
      <c r="D20" s="139" t="s">
        <v>32</v>
      </c>
      <c r="E20" s="140" t="str">
        <f>'C14'!$C$7</f>
        <v>Saldo neto mensual programado en 2021 por la interconexión con Francia (IFE)</v>
      </c>
      <c r="F20" s="26"/>
    </row>
    <row r="21" spans="2:6" s="10" customFormat="1" ht="12.6" customHeight="1">
      <c r="B21" s="11"/>
      <c r="C21" s="15"/>
      <c r="D21" s="139" t="s">
        <v>32</v>
      </c>
      <c r="E21" s="140" t="str">
        <f>'C15'!$C$7</f>
        <v>Capacidad horaria asignada en las subastas explícitas de largo plazo en la interconexión con Francia (IFE)</v>
      </c>
      <c r="F21" s="26"/>
    </row>
    <row r="22" spans="2:6" s="10" customFormat="1" ht="22.5">
      <c r="B22" s="11"/>
      <c r="C22" s="15"/>
      <c r="D22" s="280" t="s">
        <v>32</v>
      </c>
      <c r="E22" s="281" t="str">
        <f>'C16'!$C$7</f>
        <v>Renta de congestión y tasa de acoplamiento en la interconexión con Francia derivada del acoplamiento de los mercados diarios MRC (Multi-Regional Coupling)</v>
      </c>
      <c r="F22" s="26"/>
    </row>
    <row r="23" spans="2:6" s="10" customFormat="1" ht="22.5">
      <c r="B23" s="11"/>
      <c r="C23" s="15"/>
      <c r="D23" s="280" t="s">
        <v>32</v>
      </c>
      <c r="E23" s="281" t="str">
        <f>'C17'!$C$6</f>
        <v>Renta de congestión en la interconexión con Francia derivada de los mecanismos de gestión de las interconexiones internacionales</v>
      </c>
      <c r="F23" s="26"/>
    </row>
    <row r="24" spans="2:6" s="10" customFormat="1" ht="12.6" customHeight="1">
      <c r="B24" s="11"/>
      <c r="C24" s="15"/>
      <c r="D24" s="139" t="s">
        <v>32</v>
      </c>
      <c r="E24" s="140" t="str">
        <f>'C18'!$C$7</f>
        <v>Saldo neto mensual programado en 2021 por la interconexión con Portugal (IPE)</v>
      </c>
      <c r="F24" s="26"/>
    </row>
    <row r="25" spans="2:6" s="10" customFormat="1" ht="12.6" customHeight="1">
      <c r="B25" s="11"/>
      <c r="C25" s="15"/>
      <c r="D25" s="139" t="s">
        <v>32</v>
      </c>
      <c r="E25" s="140" t="str">
        <f>'C19'!C7</f>
        <v>Capacidad horaria asignada en las subastas explícitas de largo plazo en la interconexión con Portugal (IPE)</v>
      </c>
      <c r="F25" s="26"/>
    </row>
    <row r="26" spans="2:6" s="10" customFormat="1" ht="22.5">
      <c r="B26" s="11"/>
      <c r="C26" s="15"/>
      <c r="D26" s="139" t="s">
        <v>32</v>
      </c>
      <c r="E26" s="281" t="str">
        <f>'C20'!C6</f>
        <v>Renta de congestión en la interconexión con Portugal derivada de los mecanismos de gestión de las interconexiones internacionales</v>
      </c>
      <c r="F26" s="26"/>
    </row>
    <row r="27" spans="2:6" s="10" customFormat="1" ht="12.6" customHeight="1">
      <c r="B27" s="11"/>
      <c r="C27" s="15"/>
      <c r="D27" s="139" t="s">
        <v>32</v>
      </c>
      <c r="E27" s="140" t="str">
        <f>'C21'!$C$7</f>
        <v>Spread absoluto de los precios del acoplamiento de los mercados diarios en las interconexiones con Francia y Portugal</v>
      </c>
      <c r="F27" s="26"/>
    </row>
    <row r="28" spans="2:6" s="10" customFormat="1" ht="12.6" customHeight="1">
      <c r="B28" s="11"/>
      <c r="C28" s="15"/>
      <c r="D28" s="280" t="s">
        <v>32</v>
      </c>
      <c r="E28" s="426" t="str">
        <f>'C22'!$C$7</f>
        <v>Energía asignada del producto RR en frontera</v>
      </c>
      <c r="F28" s="26"/>
    </row>
    <row r="29" spans="2:6">
      <c r="C29" s="141" t="s">
        <v>219</v>
      </c>
    </row>
    <row r="30" spans="2:6">
      <c r="C30" s="141" t="s">
        <v>159</v>
      </c>
      <c r="E30" s="6"/>
    </row>
    <row r="31" spans="2:6">
      <c r="E31" s="6"/>
    </row>
    <row r="32" spans="2:6">
      <c r="E32" s="6"/>
    </row>
    <row r="33" spans="5:5">
      <c r="E33" s="23"/>
    </row>
    <row r="34" spans="5:5">
      <c r="E34" s="31"/>
    </row>
    <row r="60" spans="2:2">
      <c r="B60" s="4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phoneticPr fontId="0" type="noConversion"/>
  <hyperlinks>
    <hyperlink ref="E8" location="'C1'!A1" display="Precio final en el mercado de producción" xr:uid="{00000000-0004-0000-0000-000000000000}"/>
    <hyperlink ref="E9" location="'C2'!A1" display="'C2'!A1" xr:uid="{00000000-0004-0000-0000-000001000000}"/>
    <hyperlink ref="E10" location="'C3'!A1" display="'C3'!A1" xr:uid="{00000000-0004-0000-0000-000002000000}"/>
    <hyperlink ref="E11" location="'C4'!A1" display="'C4'!A1" xr:uid="{00000000-0004-0000-0000-000003000000}"/>
    <hyperlink ref="E12" location="'C5'!A1" display="'C5'!A1" xr:uid="{00000000-0004-0000-0000-000004000000}"/>
    <hyperlink ref="E13" location="'C6'!A1" display="'C6'!A1" xr:uid="{00000000-0004-0000-0000-000005000000}"/>
    <hyperlink ref="E14:E18" location="'C6'!A1" display="'C6'!A1" xr:uid="{00000000-0004-0000-0000-000006000000}"/>
    <hyperlink ref="E14" location="'C7'!A1" display="'C7'!A1" xr:uid="{00000000-0004-0000-0000-000007000000}"/>
    <hyperlink ref="E15" location="'C8'!A1" display="'C8'!A1" xr:uid="{00000000-0004-0000-0000-000008000000}"/>
    <hyperlink ref="E16" location="'C10'!A1" display="'C10'!A1" xr:uid="{00000000-0004-0000-0000-000009000000}"/>
    <hyperlink ref="E17" location="'C11'!A1" display="'C11'!A1" xr:uid="{00000000-0004-0000-0000-00000A000000}"/>
    <hyperlink ref="E18" location="'C12'!A1" display="'C12'!A1" xr:uid="{00000000-0004-0000-0000-00000B000000}"/>
    <hyperlink ref="E21" location="'C15'!A1" display="'C15'!A1" xr:uid="{00000000-0004-0000-0000-00000C000000}"/>
    <hyperlink ref="E22" location="'C16'!A1" display="'C16'!A1" xr:uid="{00000000-0004-0000-0000-00000E000000}"/>
    <hyperlink ref="E23" location="'C17'!A1" display="'C17'!A1" xr:uid="{00000000-0004-0000-0000-00000F000000}"/>
    <hyperlink ref="E28" location="'C22'!A1" display="'C22'!A1" xr:uid="{00000000-0004-0000-0000-000014000000}"/>
    <hyperlink ref="E25" location="'C19'!A1" display="'C19'!A1" xr:uid="{834ACF27-2585-418E-8B67-185006527A05}"/>
    <hyperlink ref="E27" location="'C21'!A1" display="'C21'!A1" xr:uid="{00000000-0004-0000-0000-000011000000}"/>
    <hyperlink ref="E26" location="'C20'!A1" display="'C20'!A1" xr:uid="{1F879F33-C166-40EB-9C9E-EB298EBEDBB2}"/>
    <hyperlink ref="E19" location="'C13'!A1" display="'C13'!A1" xr:uid="{ABA93A46-05EF-41ED-BB64-F6046DAD57C0}"/>
    <hyperlink ref="E20" location="'C14'!A1" display="'C14'!A1" xr:uid="{A5430ABF-8754-45AE-8B22-F9E3414FEA9A}"/>
    <hyperlink ref="E24" location="'C18'!A1" display="'C18'!A1" xr:uid="{B688AF3F-2A78-4804-A57C-E14B589782A7}"/>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30">
    <pageSetUpPr autoPageBreaks="0" fitToPage="1"/>
  </sheetPr>
  <dimension ref="A1:K82"/>
  <sheetViews>
    <sheetView showGridLines="0" topLeftCell="A2" workbookViewId="0">
      <selection activeCell="E37" sqref="E37"/>
    </sheetView>
  </sheetViews>
  <sheetFormatPr baseColWidth="10" defaultColWidth="14.85546875" defaultRowHeight="12.75"/>
  <cols>
    <col min="1" max="1" width="0.140625" style="7" customWidth="1"/>
    <col min="2" max="2" width="2.85546875" style="7" customWidth="1"/>
    <col min="3" max="3" width="23.85546875" style="7" customWidth="1"/>
    <col min="4" max="4" width="1.140625" style="7" customWidth="1"/>
    <col min="5" max="5" width="105.85546875" style="7" customWidth="1"/>
    <col min="6" max="6" width="3" customWidth="1"/>
    <col min="7" max="7" width="11.42578125" customWidth="1"/>
  </cols>
  <sheetData>
    <row r="1" spans="2:5" s="7" customFormat="1" ht="0.6" customHeight="1"/>
    <row r="2" spans="2:5" s="7" customFormat="1" ht="21" customHeight="1">
      <c r="D2" s="142"/>
      <c r="E2" s="228" t="s">
        <v>175</v>
      </c>
    </row>
    <row r="3" spans="2:5" s="7" customFormat="1" ht="15" customHeight="1">
      <c r="D3" s="143"/>
      <c r="E3" s="229" t="s">
        <v>207</v>
      </c>
    </row>
    <row r="4" spans="2:5" s="10" customFormat="1" ht="20.100000000000001" customHeight="1">
      <c r="B4" s="11"/>
      <c r="C4" s="12" t="str">
        <f>'C1'!C4</f>
        <v>Servicios de ajuste</v>
      </c>
    </row>
    <row r="5" spans="2:5" s="10" customFormat="1" ht="12.6" customHeight="1">
      <c r="B5" s="11"/>
      <c r="C5" s="13"/>
    </row>
    <row r="6" spans="2:5" s="10" customFormat="1" ht="13.35" customHeight="1">
      <c r="B6" s="11"/>
      <c r="C6" s="16"/>
      <c r="D6" s="22"/>
      <c r="E6" s="22"/>
    </row>
    <row r="7" spans="2:5" s="10" customFormat="1" ht="12.75" customHeight="1">
      <c r="B7" s="11"/>
      <c r="C7" s="145" t="s">
        <v>107</v>
      </c>
      <c r="D7" s="22"/>
      <c r="E7" s="169"/>
    </row>
    <row r="8" spans="2:5" s="10" customFormat="1" ht="12.75" customHeight="1">
      <c r="B8" s="11"/>
      <c r="C8" s="146" t="s">
        <v>43</v>
      </c>
      <c r="D8" s="22"/>
      <c r="E8" s="169"/>
    </row>
    <row r="9" spans="2:5" s="10" customFormat="1" ht="12.75" customHeight="1">
      <c r="B9" s="11"/>
      <c r="C9" s="144"/>
      <c r="D9" s="22"/>
      <c r="E9" s="169"/>
    </row>
    <row r="10" spans="2:5" s="10" customFormat="1" ht="12.75" customHeight="1">
      <c r="B10" s="11"/>
      <c r="C10" s="26"/>
      <c r="D10" s="22"/>
      <c r="E10" s="169"/>
    </row>
    <row r="11" spans="2:5" s="10" customFormat="1" ht="12.75" customHeight="1">
      <c r="B11" s="11"/>
      <c r="C11" s="26"/>
      <c r="D11" s="22"/>
      <c r="E11" s="138"/>
    </row>
    <row r="12" spans="2:5" s="10" customFormat="1" ht="12.75" customHeight="1">
      <c r="B12" s="11"/>
      <c r="D12" s="22"/>
      <c r="E12" s="138"/>
    </row>
    <row r="13" spans="2:5" s="10" customFormat="1" ht="12.75" customHeight="1">
      <c r="B13" s="11"/>
      <c r="C13" s="16"/>
      <c r="D13" s="22"/>
      <c r="E13" s="138"/>
    </row>
    <row r="14" spans="2:5" s="10" customFormat="1" ht="12.75" customHeight="1">
      <c r="B14" s="11"/>
      <c r="C14" s="16"/>
      <c r="D14" s="22"/>
      <c r="E14" s="138"/>
    </row>
    <row r="15" spans="2:5" s="10" customFormat="1" ht="12.75" customHeight="1">
      <c r="B15" s="11"/>
      <c r="C15" s="16"/>
      <c r="D15" s="22"/>
      <c r="E15" s="138"/>
    </row>
    <row r="16" spans="2:5" s="10" customFormat="1" ht="12.75" customHeight="1">
      <c r="B16" s="11"/>
      <c r="C16" s="16"/>
      <c r="D16" s="22"/>
      <c r="E16" s="138"/>
    </row>
    <row r="17" spans="1:11" s="10" customFormat="1" ht="12.75" customHeight="1">
      <c r="B17" s="11"/>
      <c r="C17" s="16"/>
      <c r="D17" s="22"/>
      <c r="E17" s="138"/>
    </row>
    <row r="18" spans="1:11" s="10" customFormat="1" ht="12.75" customHeight="1">
      <c r="B18" s="11"/>
      <c r="C18" s="16"/>
      <c r="D18" s="22"/>
      <c r="E18" s="138"/>
    </row>
    <row r="19" spans="1:11" s="10" customFormat="1" ht="12.75" customHeight="1">
      <c r="B19" s="11"/>
      <c r="C19" s="16"/>
      <c r="D19" s="22"/>
      <c r="E19" s="138"/>
    </row>
    <row r="20" spans="1:11" s="10" customFormat="1" ht="12.75" customHeight="1">
      <c r="B20" s="11"/>
      <c r="C20" s="16"/>
      <c r="D20" s="22"/>
      <c r="E20" s="138"/>
    </row>
    <row r="21" spans="1:11" s="10" customFormat="1" ht="12.75" customHeight="1">
      <c r="B21" s="11"/>
      <c r="C21" s="16"/>
      <c r="D21" s="22"/>
      <c r="E21" s="138"/>
    </row>
    <row r="22" spans="1:11">
      <c r="E22" s="170"/>
    </row>
    <row r="23" spans="1:11">
      <c r="E23" s="170"/>
    </row>
    <row r="24" spans="1:11">
      <c r="E24" s="170"/>
    </row>
    <row r="25" spans="1:11" s="83" customFormat="1">
      <c r="A25" s="7"/>
      <c r="B25" s="7"/>
      <c r="C25" s="7"/>
      <c r="D25" s="7"/>
      <c r="E25" s="7"/>
    </row>
    <row r="26" spans="1:11" s="83" customFormat="1">
      <c r="A26" s="7"/>
      <c r="B26" s="7"/>
      <c r="C26" s="7"/>
      <c r="D26" s="7"/>
      <c r="E26" s="7"/>
    </row>
    <row r="27" spans="1:11" s="83" customFormat="1">
      <c r="A27" s="7"/>
      <c r="B27" s="7"/>
      <c r="C27" s="7"/>
      <c r="D27" s="7"/>
      <c r="E27" s="147"/>
    </row>
    <row r="28" spans="1:11" s="83" customFormat="1" ht="24" customHeight="1">
      <c r="A28" s="7"/>
      <c r="B28" s="7"/>
      <c r="C28" s="7"/>
      <c r="D28" s="7"/>
      <c r="E28" s="147"/>
      <c r="F28" s="30"/>
      <c r="G28" s="30"/>
      <c r="H28" s="30"/>
      <c r="I28" s="30"/>
      <c r="J28" s="30"/>
      <c r="K28" s="30"/>
    </row>
    <row r="82" spans="2:2">
      <c r="B82" s="49"/>
    </row>
  </sheetData>
  <phoneticPr fontId="0" type="noConversion"/>
  <hyperlinks>
    <hyperlink ref="C4" location="Indice!A1" display="Indice!A1" xr:uid="{00000000-0004-0000-0A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39">
    <pageSetUpPr autoPageBreaks="0" fitToPage="1"/>
  </sheetPr>
  <dimension ref="A1:F82"/>
  <sheetViews>
    <sheetView showGridLines="0" topLeftCell="A2" workbookViewId="0">
      <selection activeCell="E34" sqref="E34"/>
    </sheetView>
  </sheetViews>
  <sheetFormatPr baseColWidth="10" defaultColWidth="14.85546875" defaultRowHeight="12.75"/>
  <cols>
    <col min="1" max="1" width="0.140625" style="7" customWidth="1"/>
    <col min="2" max="2" width="2.85546875" style="7" customWidth="1"/>
    <col min="3" max="3" width="23.85546875" style="7" customWidth="1"/>
    <col min="4" max="4" width="1.140625" style="7" customWidth="1"/>
    <col min="5" max="5" width="105.85546875" style="7" customWidth="1"/>
    <col min="6" max="6" width="1.85546875" style="25" customWidth="1"/>
    <col min="7" max="8" width="11.42578125" customWidth="1"/>
  </cols>
  <sheetData>
    <row r="1" spans="2:5" s="7" customFormat="1" ht="0.6" customHeight="1"/>
    <row r="2" spans="2:5" s="7" customFormat="1" ht="21" customHeight="1">
      <c r="E2" s="228" t="s">
        <v>175</v>
      </c>
    </row>
    <row r="3" spans="2:5" s="7" customFormat="1" ht="15" customHeight="1">
      <c r="E3" s="229" t="s">
        <v>207</v>
      </c>
    </row>
    <row r="4" spans="2:5" s="10" customFormat="1" ht="20.100000000000001" customHeight="1">
      <c r="B4" s="11"/>
      <c r="C4" s="12" t="str">
        <f>Indice!C4</f>
        <v>Servicios de ajuste e intercambios internacionales</v>
      </c>
    </row>
    <row r="5" spans="2:5" s="10" customFormat="1" ht="12.6" customHeight="1">
      <c r="B5" s="11"/>
      <c r="C5" s="13"/>
    </row>
    <row r="6" spans="2:5" s="10" customFormat="1" ht="13.35" customHeight="1">
      <c r="B6" s="11"/>
      <c r="C6" s="16"/>
      <c r="D6" s="22"/>
      <c r="E6" s="22"/>
    </row>
    <row r="7" spans="2:5" s="10" customFormat="1" ht="12.75" customHeight="1">
      <c r="B7" s="11"/>
      <c r="C7" s="485" t="s">
        <v>93</v>
      </c>
      <c r="D7" s="22"/>
      <c r="E7" s="169"/>
    </row>
    <row r="8" spans="2:5" s="10" customFormat="1" ht="12.75" customHeight="1">
      <c r="B8" s="11"/>
      <c r="C8" s="485"/>
      <c r="D8" s="22"/>
      <c r="E8" s="169"/>
    </row>
    <row r="9" spans="2:5" s="10" customFormat="1" ht="12.75" customHeight="1">
      <c r="B9" s="11"/>
      <c r="C9" s="485" t="s">
        <v>106</v>
      </c>
      <c r="D9" s="22"/>
      <c r="E9" s="169"/>
    </row>
    <row r="10" spans="2:5" s="10" customFormat="1" ht="12.75" customHeight="1">
      <c r="B10" s="11"/>
      <c r="C10" s="485"/>
      <c r="D10" s="22"/>
      <c r="E10" s="169"/>
    </row>
    <row r="11" spans="2:5" s="10" customFormat="1" ht="12.75" customHeight="1">
      <c r="B11" s="11"/>
      <c r="C11" s="122"/>
      <c r="D11" s="22"/>
      <c r="E11" s="138"/>
    </row>
    <row r="12" spans="2:5" s="10" customFormat="1" ht="12.75" customHeight="1">
      <c r="B12" s="11"/>
      <c r="D12" s="22"/>
      <c r="E12" s="138"/>
    </row>
    <row r="13" spans="2:5" s="10" customFormat="1" ht="12.75" customHeight="1">
      <c r="B13" s="11"/>
      <c r="C13" s="16"/>
      <c r="D13" s="22"/>
      <c r="E13" s="138"/>
    </row>
    <row r="14" spans="2:5" s="10" customFormat="1" ht="12.75" customHeight="1">
      <c r="B14" s="11"/>
      <c r="C14" s="16"/>
      <c r="D14" s="22"/>
      <c r="E14" s="138"/>
    </row>
    <row r="15" spans="2:5" s="10" customFormat="1" ht="12.75" customHeight="1">
      <c r="B15" s="11"/>
      <c r="C15" s="16"/>
      <c r="D15" s="22"/>
      <c r="E15" s="138"/>
    </row>
    <row r="16" spans="2:5" s="10" customFormat="1" ht="12.75" customHeight="1">
      <c r="B16" s="11"/>
      <c r="C16" s="16"/>
      <c r="D16" s="22"/>
      <c r="E16" s="138"/>
    </row>
    <row r="17" spans="2:5" s="10" customFormat="1" ht="12.75" customHeight="1">
      <c r="B17" s="11"/>
      <c r="C17" s="16"/>
      <c r="D17" s="22"/>
      <c r="E17" s="138"/>
    </row>
    <row r="18" spans="2:5" s="10" customFormat="1" ht="12.75" customHeight="1">
      <c r="B18" s="11"/>
      <c r="C18" s="16"/>
      <c r="D18" s="22"/>
      <c r="E18" s="138"/>
    </row>
    <row r="19" spans="2:5" s="10" customFormat="1" ht="12.75" customHeight="1">
      <c r="B19" s="11"/>
      <c r="C19" s="16"/>
      <c r="D19" s="22"/>
      <c r="E19" s="138"/>
    </row>
    <row r="20" spans="2:5" s="10" customFormat="1" ht="12.75" customHeight="1">
      <c r="B20" s="11"/>
      <c r="C20" s="16"/>
      <c r="D20" s="22"/>
      <c r="E20" s="138"/>
    </row>
    <row r="21" spans="2:5" s="10" customFormat="1" ht="12.75" customHeight="1">
      <c r="B21" s="11"/>
      <c r="C21" s="16"/>
      <c r="D21" s="22"/>
      <c r="E21" s="138"/>
    </row>
    <row r="22" spans="2:5">
      <c r="E22" s="170"/>
    </row>
    <row r="23" spans="2:5">
      <c r="E23" s="170"/>
    </row>
    <row r="24" spans="2:5">
      <c r="E24" s="170"/>
    </row>
    <row r="82" spans="2:2">
      <c r="B82" s="49"/>
    </row>
  </sheetData>
  <mergeCells count="2">
    <mergeCell ref="C7:C8"/>
    <mergeCell ref="C9:C10"/>
  </mergeCells>
  <hyperlinks>
    <hyperlink ref="C4" location="Indice!A1" display="Indice!A1" xr:uid="{00000000-0004-0000-0B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pageSetUpPr autoPageBreaks="0" fitToPage="1"/>
  </sheetPr>
  <dimension ref="A1:F82"/>
  <sheetViews>
    <sheetView showGridLines="0" topLeftCell="A2" workbookViewId="0">
      <selection activeCell="C14" sqref="C14"/>
    </sheetView>
  </sheetViews>
  <sheetFormatPr baseColWidth="10" defaultRowHeight="12.75"/>
  <cols>
    <col min="1" max="1" width="0.140625" style="7" customWidth="1"/>
    <col min="2" max="2" width="2.85546875" style="7" customWidth="1"/>
    <col min="3" max="3" width="23.85546875" style="7" customWidth="1"/>
    <col min="4" max="4" width="1.140625" style="7" customWidth="1"/>
    <col min="5" max="5" width="105.85546875" style="7" customWidth="1"/>
    <col min="6" max="6" width="2.42578125" style="25" customWidth="1"/>
  </cols>
  <sheetData>
    <row r="1" spans="2:5" s="7" customFormat="1" ht="0.6" customHeight="1"/>
    <row r="2" spans="2:5" s="7" customFormat="1" ht="21" customHeight="1">
      <c r="E2" s="228" t="s">
        <v>175</v>
      </c>
    </row>
    <row r="3" spans="2:5" s="7" customFormat="1" ht="15" customHeight="1">
      <c r="E3" s="229" t="s">
        <v>207</v>
      </c>
    </row>
    <row r="4" spans="2:5" s="10" customFormat="1" ht="20.100000000000001" customHeight="1">
      <c r="B4" s="11"/>
      <c r="C4" s="12" t="str">
        <f>'C1'!C4</f>
        <v>Servicios de ajuste</v>
      </c>
    </row>
    <row r="5" spans="2:5" s="10" customFormat="1" ht="12.6" customHeight="1">
      <c r="B5" s="11"/>
      <c r="C5" s="13"/>
    </row>
    <row r="6" spans="2:5" s="10" customFormat="1" ht="13.35" customHeight="1">
      <c r="B6" s="11"/>
      <c r="C6" s="16"/>
      <c r="D6" s="22"/>
      <c r="E6" s="22"/>
    </row>
    <row r="7" spans="2:5" s="10" customFormat="1" ht="12.75" customHeight="1">
      <c r="B7" s="11"/>
      <c r="C7" s="485" t="s">
        <v>156</v>
      </c>
      <c r="D7" s="22"/>
      <c r="E7" s="169"/>
    </row>
    <row r="8" spans="2:5" s="10" customFormat="1" ht="12.75" customHeight="1">
      <c r="B8" s="11"/>
      <c r="C8" s="485"/>
      <c r="D8" s="22"/>
      <c r="E8" s="169"/>
    </row>
    <row r="9" spans="2:5" s="10" customFormat="1" ht="12.75" customHeight="1">
      <c r="B9" s="11"/>
      <c r="C9" s="485" t="s">
        <v>106</v>
      </c>
      <c r="D9" s="22"/>
      <c r="E9" s="169"/>
    </row>
    <row r="10" spans="2:5" s="10" customFormat="1" ht="12.75" customHeight="1">
      <c r="B10" s="11"/>
      <c r="C10" s="485"/>
      <c r="D10" s="22"/>
      <c r="E10" s="169"/>
    </row>
    <row r="11" spans="2:5" s="10" customFormat="1" ht="12.75" customHeight="1">
      <c r="B11" s="11"/>
      <c r="C11" s="24"/>
      <c r="D11" s="22"/>
      <c r="E11" s="138"/>
    </row>
    <row r="12" spans="2:5" s="10" customFormat="1" ht="12.75" customHeight="1">
      <c r="B12" s="11"/>
      <c r="C12" s="55"/>
      <c r="D12" s="22"/>
      <c r="E12" s="138"/>
    </row>
    <row r="13" spans="2:5" s="10" customFormat="1" ht="12.75" customHeight="1">
      <c r="B13" s="11"/>
      <c r="C13" s="55"/>
      <c r="D13" s="22"/>
      <c r="E13" s="138"/>
    </row>
    <row r="14" spans="2:5" s="10" customFormat="1" ht="12.75" customHeight="1">
      <c r="B14" s="11"/>
      <c r="C14" s="55"/>
      <c r="D14" s="22"/>
      <c r="E14" s="138"/>
    </row>
    <row r="15" spans="2:5" s="10" customFormat="1" ht="12.75" customHeight="1">
      <c r="B15" s="11"/>
      <c r="C15" s="16"/>
      <c r="D15" s="22"/>
      <c r="E15" s="138"/>
    </row>
    <row r="16" spans="2:5" s="10" customFormat="1" ht="12.75" customHeight="1">
      <c r="B16" s="11"/>
      <c r="C16" s="16"/>
      <c r="D16" s="22"/>
      <c r="E16" s="138"/>
    </row>
    <row r="17" spans="2:5" s="10" customFormat="1" ht="12.75" customHeight="1">
      <c r="B17" s="11"/>
      <c r="C17" s="16"/>
      <c r="D17" s="22"/>
      <c r="E17" s="138"/>
    </row>
    <row r="18" spans="2:5" s="10" customFormat="1" ht="12.75" customHeight="1">
      <c r="B18" s="11"/>
      <c r="C18" s="16"/>
      <c r="D18" s="22"/>
      <c r="E18" s="138"/>
    </row>
    <row r="19" spans="2:5" s="10" customFormat="1" ht="12.75" customHeight="1">
      <c r="B19" s="11"/>
      <c r="C19" s="16"/>
      <c r="D19" s="22"/>
      <c r="E19" s="138"/>
    </row>
    <row r="20" spans="2:5" s="10" customFormat="1" ht="12.75" customHeight="1">
      <c r="B20" s="11"/>
      <c r="C20" s="16"/>
      <c r="D20" s="22"/>
      <c r="E20" s="138"/>
    </row>
    <row r="21" spans="2:5" s="10" customFormat="1" ht="12.75" customHeight="1">
      <c r="B21" s="11"/>
      <c r="C21" s="16"/>
      <c r="D21" s="22"/>
      <c r="E21" s="138"/>
    </row>
    <row r="22" spans="2:5">
      <c r="E22" s="170"/>
    </row>
    <row r="23" spans="2:5">
      <c r="E23" s="170"/>
    </row>
    <row r="24" spans="2:5">
      <c r="E24" s="170"/>
    </row>
    <row r="82" spans="2:2">
      <c r="B82" s="49"/>
    </row>
  </sheetData>
  <mergeCells count="2">
    <mergeCell ref="C7:C8"/>
    <mergeCell ref="C9:C10"/>
  </mergeCells>
  <phoneticPr fontId="0" type="noConversion"/>
  <hyperlinks>
    <hyperlink ref="C4" location="Indice!A1" display="Indice!A1" xr:uid="{00000000-0004-0000-0C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fitToPage="1"/>
  </sheetPr>
  <dimension ref="B1:P35"/>
  <sheetViews>
    <sheetView showGridLines="0" topLeftCell="A11" workbookViewId="0">
      <selection activeCell="E28" sqref="E28"/>
    </sheetView>
  </sheetViews>
  <sheetFormatPr baseColWidth="10" defaultColWidth="11.42578125" defaultRowHeight="12.75"/>
  <cols>
    <col min="1" max="1" width="0.140625" style="234" customWidth="1"/>
    <col min="2" max="2" width="2.85546875" style="234" customWidth="1"/>
    <col min="3" max="3" width="23.85546875" style="234" customWidth="1"/>
    <col min="4" max="4" width="1.140625" style="234" customWidth="1"/>
    <col min="5" max="5" width="105.85546875" style="234" customWidth="1"/>
    <col min="6" max="6" width="9.85546875" style="234" customWidth="1"/>
    <col min="7" max="7" width="4.140625" style="234" customWidth="1"/>
    <col min="8" max="16384" width="11.42578125" style="234"/>
  </cols>
  <sheetData>
    <row r="1" spans="2:16" ht="0.75" customHeight="1"/>
    <row r="2" spans="2:16" ht="21" customHeight="1">
      <c r="B2" s="252"/>
      <c r="E2" s="481" t="s">
        <v>175</v>
      </c>
      <c r="F2" s="481"/>
    </row>
    <row r="3" spans="2:16" ht="15" customHeight="1">
      <c r="E3" s="482" t="s">
        <v>207</v>
      </c>
      <c r="F3" s="482"/>
    </row>
    <row r="4" spans="2:16" s="236" customFormat="1" ht="20.25" customHeight="1">
      <c r="B4" s="235"/>
      <c r="C4" s="12" t="str">
        <f>'C15'!C4</f>
        <v>Intercambios internacionales</v>
      </c>
    </row>
    <row r="5" spans="2:16" s="236" customFormat="1" ht="12.75" customHeight="1">
      <c r="B5" s="235"/>
      <c r="C5" s="237"/>
    </row>
    <row r="6" spans="2:16" s="236" customFormat="1" ht="13.5" customHeight="1">
      <c r="B6" s="235"/>
      <c r="C6" s="238"/>
      <c r="D6" s="239"/>
      <c r="E6" s="239"/>
    </row>
    <row r="7" spans="2:16" s="236" customFormat="1" ht="12.75" customHeight="1">
      <c r="B7" s="235"/>
      <c r="C7" s="498" t="s">
        <v>197</v>
      </c>
      <c r="D7" s="239"/>
      <c r="E7" s="241"/>
      <c r="F7" s="300"/>
      <c r="G7" s="253"/>
    </row>
    <row r="8" spans="2:16" s="236" customFormat="1" ht="12.75" customHeight="1">
      <c r="B8" s="235"/>
      <c r="C8" s="498"/>
      <c r="D8" s="239"/>
      <c r="E8" s="241"/>
      <c r="F8" s="300"/>
    </row>
    <row r="9" spans="2:16" s="236" customFormat="1" ht="12.75" customHeight="1">
      <c r="B9" s="235"/>
      <c r="C9" s="498"/>
      <c r="D9" s="239"/>
      <c r="E9" s="241"/>
      <c r="F9" s="300"/>
    </row>
    <row r="10" spans="2:16" s="236" customFormat="1" ht="12.75" customHeight="1">
      <c r="B10" s="235"/>
      <c r="C10" s="339" t="s">
        <v>43</v>
      </c>
      <c r="D10" s="239"/>
      <c r="E10" s="241"/>
      <c r="F10" s="300"/>
    </row>
    <row r="11" spans="2:16" s="236" customFormat="1" ht="12.75" customHeight="1">
      <c r="B11" s="235"/>
      <c r="D11" s="239"/>
      <c r="E11" s="246"/>
      <c r="F11" s="300"/>
      <c r="G11" s="254"/>
    </row>
    <row r="12" spans="2:16" s="236" customFormat="1" ht="12.75" customHeight="1">
      <c r="B12" s="235"/>
      <c r="D12" s="239"/>
      <c r="E12" s="246"/>
      <c r="F12" s="300"/>
      <c r="G12" s="254"/>
      <c r="O12" s="253"/>
      <c r="P12" s="256"/>
    </row>
    <row r="13" spans="2:16" s="236" customFormat="1" ht="12.75" customHeight="1">
      <c r="B13" s="235"/>
      <c r="D13" s="239"/>
      <c r="E13" s="246"/>
      <c r="F13" s="300"/>
      <c r="G13" s="254"/>
      <c r="O13" s="253"/>
      <c r="P13" s="256"/>
    </row>
    <row r="14" spans="2:16" s="236" customFormat="1" ht="12.75" customHeight="1">
      <c r="B14" s="235"/>
      <c r="C14" s="257"/>
      <c r="D14" s="239"/>
      <c r="E14" s="246"/>
      <c r="F14" s="300"/>
      <c r="G14" s="254"/>
      <c r="O14" s="253"/>
      <c r="P14" s="256"/>
    </row>
    <row r="15" spans="2:16" s="236" customFormat="1" ht="12.75" customHeight="1">
      <c r="B15" s="235"/>
      <c r="C15" s="257"/>
      <c r="D15" s="239"/>
      <c r="E15" s="246"/>
      <c r="F15" s="300"/>
      <c r="G15" s="254"/>
      <c r="O15" s="253"/>
      <c r="P15" s="256"/>
    </row>
    <row r="16" spans="2:16" s="236" customFormat="1" ht="12.75" customHeight="1">
      <c r="B16" s="235"/>
      <c r="C16" s="257"/>
      <c r="D16" s="239"/>
      <c r="E16" s="246"/>
      <c r="F16" s="300"/>
      <c r="G16" s="254"/>
      <c r="O16" s="253"/>
      <c r="P16" s="256"/>
    </row>
    <row r="17" spans="2:16" s="236" customFormat="1" ht="12.75" customHeight="1">
      <c r="B17" s="235"/>
      <c r="C17" s="238"/>
      <c r="D17" s="239"/>
      <c r="E17" s="246"/>
      <c r="F17" s="300"/>
      <c r="O17" s="253"/>
      <c r="P17" s="256"/>
    </row>
    <row r="18" spans="2:16" s="236" customFormat="1" ht="12.75" customHeight="1">
      <c r="B18" s="235"/>
      <c r="C18" s="238"/>
      <c r="D18" s="239"/>
      <c r="E18" s="246"/>
      <c r="F18" s="300"/>
      <c r="G18" s="254"/>
      <c r="O18" s="253"/>
      <c r="P18" s="256"/>
    </row>
    <row r="19" spans="2:16" s="236" customFormat="1" ht="12.75" customHeight="1">
      <c r="B19" s="235"/>
      <c r="C19" s="238"/>
      <c r="D19" s="239"/>
      <c r="E19" s="246"/>
      <c r="F19" s="300"/>
      <c r="G19" s="254"/>
      <c r="O19" s="253"/>
      <c r="P19" s="256"/>
    </row>
    <row r="20" spans="2:16" s="236" customFormat="1" ht="12.75" customHeight="1">
      <c r="B20" s="235"/>
      <c r="C20" s="238"/>
      <c r="D20" s="239"/>
      <c r="E20" s="246"/>
      <c r="F20" s="300"/>
      <c r="G20" s="254"/>
      <c r="O20" s="253"/>
      <c r="P20" s="256"/>
    </row>
    <row r="21" spans="2:16" s="236" customFormat="1" ht="12.75" customHeight="1">
      <c r="B21" s="235"/>
      <c r="C21" s="238"/>
      <c r="D21" s="239"/>
      <c r="E21" s="246"/>
      <c r="F21" s="300"/>
      <c r="G21" s="254"/>
    </row>
    <row r="22" spans="2:16">
      <c r="E22" s="249"/>
      <c r="F22" s="249"/>
      <c r="G22" s="258"/>
      <c r="J22" s="236"/>
      <c r="K22" s="236"/>
      <c r="L22" s="236"/>
      <c r="M22" s="236"/>
    </row>
    <row r="23" spans="2:16">
      <c r="E23" s="249"/>
      <c r="F23" s="249"/>
      <c r="J23" s="236"/>
      <c r="K23" s="236"/>
      <c r="L23" s="236"/>
      <c r="M23" s="236"/>
    </row>
    <row r="24" spans="2:16">
      <c r="E24" s="249"/>
      <c r="F24" s="249"/>
      <c r="J24" s="236"/>
      <c r="K24" s="236"/>
      <c r="L24" s="236"/>
      <c r="M24" s="236"/>
    </row>
    <row r="25" spans="2:16" ht="16.350000000000001" customHeight="1">
      <c r="E25" s="259"/>
      <c r="J25" s="236"/>
      <c r="K25" s="236"/>
      <c r="L25" s="236"/>
      <c r="M25" s="236"/>
    </row>
    <row r="26" spans="2:16">
      <c r="E26" s="260"/>
      <c r="J26" s="236"/>
      <c r="K26" s="236"/>
      <c r="L26" s="236"/>
      <c r="M26" s="236"/>
    </row>
    <row r="27" spans="2:16">
      <c r="E27" s="261" t="s">
        <v>110</v>
      </c>
      <c r="J27" s="236"/>
      <c r="K27" s="236"/>
      <c r="L27" s="236"/>
      <c r="M27" s="236"/>
    </row>
    <row r="28" spans="2:16">
      <c r="J28" s="236"/>
      <c r="K28" s="236"/>
      <c r="L28" s="236"/>
      <c r="M28" s="236"/>
    </row>
    <row r="29" spans="2:16">
      <c r="J29" s="236"/>
      <c r="K29" s="236"/>
      <c r="L29" s="236"/>
      <c r="M29" s="236"/>
    </row>
    <row r="30" spans="2:16">
      <c r="J30" s="236"/>
      <c r="K30" s="236"/>
      <c r="L30" s="236"/>
      <c r="M30" s="236"/>
    </row>
    <row r="31" spans="2:16">
      <c r="J31" s="236"/>
      <c r="K31" s="236"/>
      <c r="L31" s="236"/>
      <c r="M31" s="236"/>
    </row>
    <row r="32" spans="2:16">
      <c r="J32" s="236"/>
      <c r="K32" s="236"/>
      <c r="L32" s="236"/>
      <c r="M32" s="236"/>
    </row>
    <row r="33" spans="10:13">
      <c r="J33" s="236"/>
      <c r="K33" s="236"/>
      <c r="L33" s="236"/>
      <c r="M33" s="236"/>
    </row>
    <row r="34" spans="10:13">
      <c r="J34" s="236"/>
      <c r="K34" s="236"/>
      <c r="L34" s="236"/>
      <c r="M34" s="236"/>
    </row>
    <row r="35" spans="10:13">
      <c r="J35" s="236"/>
      <c r="K35" s="236"/>
      <c r="L35" s="236"/>
      <c r="M35" s="236"/>
    </row>
  </sheetData>
  <mergeCells count="3">
    <mergeCell ref="E2:F2"/>
    <mergeCell ref="E3:F3"/>
    <mergeCell ref="C7:C9"/>
  </mergeCells>
  <hyperlinks>
    <hyperlink ref="C4" location="Indice!A1" display="Indice!A1" xr:uid="{00000000-0004-0000-1100-000000000000}"/>
  </hyperlinks>
  <printOptions horizontalCentered="1"/>
  <pageMargins left="0.39370078740157483" right="0.78740157480314965" top="0.39370078740157483" bottom="0.98425196850393704" header="0" footer="0"/>
  <pageSetup paperSize="9" scale="95"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924CC-235E-4AB7-8BF2-14C80C9825D9}">
  <sheetPr>
    <pageSetUpPr autoPageBreaks="0" fitToPage="1"/>
  </sheetPr>
  <dimension ref="B1:P35"/>
  <sheetViews>
    <sheetView showGridLines="0" topLeftCell="A11" workbookViewId="0">
      <selection activeCell="E26" sqref="E26"/>
    </sheetView>
  </sheetViews>
  <sheetFormatPr baseColWidth="10" defaultColWidth="11.42578125" defaultRowHeight="12.75"/>
  <cols>
    <col min="1" max="1" width="0.140625" style="234" customWidth="1"/>
    <col min="2" max="2" width="2.85546875" style="234" customWidth="1"/>
    <col min="3" max="3" width="23.85546875" style="234" customWidth="1"/>
    <col min="4" max="4" width="1.140625" style="234" customWidth="1"/>
    <col min="5" max="5" width="105.85546875" style="234" customWidth="1"/>
    <col min="6" max="6" width="9.85546875" style="234" customWidth="1"/>
    <col min="7" max="7" width="4.140625" style="234" customWidth="1"/>
    <col min="8" max="16384" width="11.42578125" style="234"/>
  </cols>
  <sheetData>
    <row r="1" spans="2:16" ht="0.75" customHeight="1"/>
    <row r="2" spans="2:16" ht="21" customHeight="1">
      <c r="B2" s="252"/>
      <c r="E2" s="481" t="s">
        <v>175</v>
      </c>
      <c r="F2" s="481"/>
    </row>
    <row r="3" spans="2:16" ht="15" customHeight="1">
      <c r="E3" s="482" t="s">
        <v>207</v>
      </c>
      <c r="F3" s="482"/>
    </row>
    <row r="4" spans="2:16" s="236" customFormat="1" ht="20.25" customHeight="1">
      <c r="B4" s="235"/>
      <c r="C4" s="12" t="str">
        <f>'C15'!C4</f>
        <v>Intercambios internacionales</v>
      </c>
    </row>
    <row r="5" spans="2:16" s="236" customFormat="1" ht="12.75" customHeight="1">
      <c r="B5" s="235"/>
      <c r="C5" s="237"/>
    </row>
    <row r="6" spans="2:16" s="236" customFormat="1" ht="13.5" customHeight="1">
      <c r="B6" s="235"/>
      <c r="C6" s="238"/>
      <c r="D6" s="239"/>
      <c r="E6" s="239"/>
    </row>
    <row r="7" spans="2:16" s="236" customFormat="1" ht="12.75" customHeight="1">
      <c r="B7" s="235"/>
      <c r="C7" s="499" t="s">
        <v>215</v>
      </c>
      <c r="D7" s="239"/>
      <c r="E7" s="241"/>
      <c r="F7" s="300"/>
      <c r="G7" s="253"/>
    </row>
    <row r="8" spans="2:16" s="236" customFormat="1" ht="12.75" customHeight="1">
      <c r="B8" s="235"/>
      <c r="C8" s="499"/>
      <c r="D8" s="239"/>
      <c r="E8" s="241"/>
      <c r="F8" s="300"/>
    </row>
    <row r="9" spans="2:16" s="236" customFormat="1" ht="12.75" customHeight="1">
      <c r="B9" s="235"/>
      <c r="C9" s="499"/>
      <c r="D9" s="239"/>
      <c r="E9" s="241"/>
      <c r="F9" s="300"/>
    </row>
    <row r="10" spans="2:16" s="236" customFormat="1" ht="12.75" customHeight="1">
      <c r="B10" s="235"/>
      <c r="C10" s="499"/>
      <c r="D10" s="239"/>
      <c r="E10" s="241"/>
      <c r="F10" s="300"/>
    </row>
    <row r="11" spans="2:16" s="236" customFormat="1" ht="12.75" customHeight="1">
      <c r="B11" s="235"/>
      <c r="C11" s="339" t="s">
        <v>43</v>
      </c>
      <c r="D11" s="239"/>
      <c r="E11" s="246"/>
      <c r="F11" s="300"/>
      <c r="G11" s="254"/>
    </row>
    <row r="12" spans="2:16" s="236" customFormat="1" ht="12.75" customHeight="1">
      <c r="B12" s="235"/>
      <c r="D12" s="239"/>
      <c r="E12" s="246"/>
      <c r="F12" s="300"/>
      <c r="G12" s="254"/>
      <c r="O12" s="253"/>
      <c r="P12" s="256"/>
    </row>
    <row r="13" spans="2:16" s="236" customFormat="1" ht="12.75" customHeight="1">
      <c r="B13" s="235"/>
      <c r="D13" s="239"/>
      <c r="E13" s="246"/>
      <c r="F13" s="300"/>
      <c r="G13" s="254"/>
      <c r="O13" s="253"/>
      <c r="P13" s="256"/>
    </row>
    <row r="14" spans="2:16" s="236" customFormat="1" ht="12.75" customHeight="1">
      <c r="B14" s="235"/>
      <c r="C14" s="339"/>
      <c r="D14" s="239"/>
      <c r="E14" s="246"/>
      <c r="F14" s="300"/>
      <c r="G14" s="254"/>
      <c r="O14" s="253"/>
      <c r="P14" s="256"/>
    </row>
    <row r="15" spans="2:16" s="236" customFormat="1" ht="12.75" customHeight="1">
      <c r="B15" s="235"/>
      <c r="C15" s="339"/>
      <c r="D15" s="239"/>
      <c r="E15" s="246"/>
      <c r="F15" s="300"/>
      <c r="G15" s="254"/>
      <c r="O15" s="253"/>
      <c r="P15" s="256"/>
    </row>
    <row r="16" spans="2:16" s="236" customFormat="1" ht="12.75" customHeight="1">
      <c r="B16" s="235"/>
      <c r="C16" s="339"/>
      <c r="D16" s="239"/>
      <c r="E16" s="246"/>
      <c r="F16" s="300"/>
      <c r="G16" s="254"/>
      <c r="O16" s="253"/>
      <c r="P16" s="256"/>
    </row>
    <row r="17" spans="2:16" s="236" customFormat="1" ht="12.75" customHeight="1">
      <c r="B17" s="235"/>
      <c r="C17" s="238"/>
      <c r="D17" s="239"/>
      <c r="E17" s="246"/>
      <c r="F17" s="300"/>
      <c r="O17" s="253"/>
      <c r="P17" s="256"/>
    </row>
    <row r="18" spans="2:16" s="236" customFormat="1" ht="12.75" customHeight="1">
      <c r="B18" s="235"/>
      <c r="C18" s="238"/>
      <c r="D18" s="239"/>
      <c r="E18" s="246"/>
      <c r="F18" s="300"/>
      <c r="G18" s="254"/>
      <c r="O18" s="253"/>
      <c r="P18" s="256"/>
    </row>
    <row r="19" spans="2:16" s="236" customFormat="1" ht="12.75" customHeight="1">
      <c r="B19" s="235"/>
      <c r="C19" s="238"/>
      <c r="D19" s="239"/>
      <c r="E19" s="246"/>
      <c r="F19" s="300"/>
      <c r="G19" s="254"/>
      <c r="O19" s="253"/>
      <c r="P19" s="256"/>
    </row>
    <row r="20" spans="2:16" s="236" customFormat="1" ht="12.75" customHeight="1">
      <c r="B20" s="235"/>
      <c r="C20" s="238"/>
      <c r="D20" s="239"/>
      <c r="E20" s="246"/>
      <c r="F20" s="300"/>
      <c r="G20" s="254"/>
      <c r="O20" s="253"/>
      <c r="P20" s="256"/>
    </row>
    <row r="21" spans="2:16" s="236" customFormat="1" ht="12.75" customHeight="1">
      <c r="B21" s="235"/>
      <c r="C21" s="238"/>
      <c r="D21" s="239"/>
      <c r="E21" s="246"/>
      <c r="F21" s="300"/>
      <c r="G21" s="254"/>
    </row>
    <row r="22" spans="2:16">
      <c r="E22" s="249"/>
      <c r="F22" s="249"/>
      <c r="G22" s="258"/>
      <c r="J22" s="236"/>
      <c r="K22" s="236"/>
      <c r="L22" s="236"/>
      <c r="M22" s="236"/>
    </row>
    <row r="23" spans="2:16">
      <c r="E23" s="249"/>
      <c r="F23" s="249"/>
      <c r="J23" s="236"/>
      <c r="K23" s="236"/>
      <c r="L23" s="236"/>
      <c r="M23" s="236"/>
    </row>
    <row r="24" spans="2:16">
      <c r="E24" s="249"/>
      <c r="F24" s="249"/>
      <c r="J24" s="236"/>
      <c r="K24" s="236"/>
      <c r="L24" s="236"/>
      <c r="M24" s="236"/>
    </row>
    <row r="25" spans="2:16" ht="16.350000000000001" customHeight="1">
      <c r="E25" s="259"/>
      <c r="J25" s="236"/>
      <c r="K25" s="236"/>
      <c r="L25" s="236"/>
      <c r="M25" s="236"/>
    </row>
    <row r="26" spans="2:16">
      <c r="E26" s="260"/>
      <c r="J26" s="236"/>
      <c r="K26" s="236"/>
      <c r="L26" s="236"/>
      <c r="M26" s="236"/>
    </row>
    <row r="27" spans="2:16">
      <c r="E27" s="261" t="s">
        <v>110</v>
      </c>
      <c r="J27" s="236"/>
      <c r="K27" s="236"/>
      <c r="L27" s="236"/>
      <c r="M27" s="236"/>
    </row>
    <row r="28" spans="2:16">
      <c r="J28" s="236"/>
      <c r="K28" s="236"/>
      <c r="L28" s="236"/>
      <c r="M28" s="236"/>
    </row>
    <row r="29" spans="2:16">
      <c r="J29" s="236"/>
      <c r="K29" s="236"/>
      <c r="L29" s="236"/>
      <c r="M29" s="236"/>
    </row>
    <row r="30" spans="2:16">
      <c r="J30" s="236"/>
      <c r="K30" s="236"/>
      <c r="L30" s="236"/>
      <c r="M30" s="236"/>
    </row>
    <row r="31" spans="2:16">
      <c r="J31" s="236"/>
      <c r="K31" s="236"/>
      <c r="L31" s="236"/>
      <c r="M31" s="236"/>
    </row>
    <row r="32" spans="2:16">
      <c r="J32" s="236"/>
      <c r="K32" s="236"/>
      <c r="L32" s="236"/>
      <c r="M32" s="236"/>
    </row>
    <row r="33" spans="10:13">
      <c r="J33" s="236"/>
      <c r="K33" s="236"/>
      <c r="L33" s="236"/>
      <c r="M33" s="236"/>
    </row>
    <row r="34" spans="10:13">
      <c r="J34" s="236"/>
      <c r="K34" s="236"/>
      <c r="L34" s="236"/>
      <c r="M34" s="236"/>
    </row>
    <row r="35" spans="10:13">
      <c r="J35" s="236"/>
      <c r="K35" s="236"/>
      <c r="L35" s="236"/>
      <c r="M35" s="236"/>
    </row>
  </sheetData>
  <mergeCells count="3">
    <mergeCell ref="E2:F2"/>
    <mergeCell ref="E3:F3"/>
    <mergeCell ref="C7:C10"/>
  </mergeCells>
  <hyperlinks>
    <hyperlink ref="C4" location="Indice!A1" display="Indice!A1" xr:uid="{29A7FC14-1A07-462C-B37D-31017F8C2C46}"/>
  </hyperlinks>
  <printOptions horizontalCentered="1"/>
  <pageMargins left="0.39370078740157483" right="0.78740157480314965" top="0.39370078740157483" bottom="0.98425196850393704" header="0" footer="0"/>
  <pageSetup paperSize="9" scale="95" orientation="landscape"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B1:O26"/>
  <sheetViews>
    <sheetView showGridLines="0" workbookViewId="0">
      <selection activeCell="H6" sqref="H6"/>
    </sheetView>
  </sheetViews>
  <sheetFormatPr baseColWidth="10" defaultColWidth="11.42578125" defaultRowHeight="12.75"/>
  <cols>
    <col min="1" max="1" width="0.140625" style="234" customWidth="1"/>
    <col min="2" max="2" width="2.85546875" style="234" customWidth="1"/>
    <col min="3" max="3" width="23.85546875" style="234" customWidth="1"/>
    <col min="4" max="4" width="1.140625" style="234" customWidth="1"/>
    <col min="5" max="5" width="105.85546875" style="234" customWidth="1"/>
    <col min="6" max="6" width="2.42578125" style="234" customWidth="1"/>
    <col min="7" max="8" width="11.42578125" style="234"/>
    <col min="9" max="16" width="22.85546875" style="234" customWidth="1"/>
    <col min="17" max="16384" width="11.42578125" style="234"/>
  </cols>
  <sheetData>
    <row r="1" spans="2:15" ht="0.75" customHeight="1"/>
    <row r="2" spans="2:15" ht="21" customHeight="1">
      <c r="E2" s="228" t="s">
        <v>175</v>
      </c>
    </row>
    <row r="3" spans="2:15" ht="15" customHeight="1">
      <c r="E3" s="229" t="s">
        <v>207</v>
      </c>
    </row>
    <row r="4" spans="2:15" s="236" customFormat="1" ht="20.25" customHeight="1">
      <c r="B4" s="235"/>
      <c r="C4" s="12" t="s">
        <v>176</v>
      </c>
    </row>
    <row r="5" spans="2:15" s="236" customFormat="1" ht="12.75" customHeight="1">
      <c r="B5" s="235"/>
      <c r="C5" s="237"/>
    </row>
    <row r="6" spans="2:15" s="236" customFormat="1" ht="13.5" customHeight="1">
      <c r="B6" s="235"/>
      <c r="C6" s="238"/>
      <c r="D6" s="239"/>
      <c r="E6" s="239"/>
      <c r="J6" s="240"/>
      <c r="K6" s="240"/>
      <c r="L6" s="240"/>
      <c r="M6" s="500"/>
      <c r="N6" s="500"/>
      <c r="O6" s="500"/>
    </row>
    <row r="7" spans="2:15" s="236" customFormat="1" ht="12.75" customHeight="1">
      <c r="B7" s="235"/>
      <c r="C7" s="501" t="s">
        <v>239</v>
      </c>
      <c r="D7" s="239"/>
      <c r="E7" s="241"/>
      <c r="I7" s="242"/>
      <c r="J7" s="242"/>
      <c r="K7" s="242"/>
      <c r="L7" s="242"/>
      <c r="M7" s="242"/>
      <c r="N7" s="242"/>
      <c r="O7" s="242"/>
    </row>
    <row r="8" spans="2:15" s="236" customFormat="1" ht="12.75" customHeight="1">
      <c r="B8" s="235"/>
      <c r="C8" s="501"/>
      <c r="D8" s="239"/>
      <c r="E8" s="241"/>
      <c r="I8" s="242"/>
      <c r="J8" s="242"/>
      <c r="K8" s="242"/>
      <c r="L8" s="242"/>
      <c r="M8" s="242"/>
      <c r="N8" s="242"/>
      <c r="O8" s="242"/>
    </row>
    <row r="9" spans="2:15" s="236" customFormat="1" ht="12.75" customHeight="1">
      <c r="B9" s="235"/>
      <c r="C9" s="501"/>
      <c r="D9" s="239"/>
      <c r="E9" s="241"/>
      <c r="I9" s="242"/>
      <c r="J9" s="242"/>
      <c r="K9" s="242"/>
      <c r="L9" s="242"/>
      <c r="M9" s="242"/>
      <c r="N9" s="242"/>
      <c r="O9" s="242"/>
    </row>
    <row r="10" spans="2:15" s="236" customFormat="1" ht="12.75" customHeight="1">
      <c r="B10" s="235"/>
      <c r="C10" s="501"/>
      <c r="D10" s="239"/>
      <c r="E10" s="241"/>
      <c r="I10" s="243"/>
      <c r="J10" s="244"/>
      <c r="K10" s="244"/>
      <c r="L10" s="244"/>
      <c r="M10" s="244"/>
      <c r="N10" s="244"/>
      <c r="O10" s="244"/>
    </row>
    <row r="11" spans="2:15" s="236" customFormat="1" ht="12.75" customHeight="1">
      <c r="B11" s="235"/>
      <c r="C11" s="245" t="s">
        <v>235</v>
      </c>
      <c r="D11" s="239"/>
      <c r="E11" s="246"/>
      <c r="I11" s="243"/>
      <c r="J11" s="244"/>
      <c r="K11" s="244"/>
      <c r="L11" s="244"/>
      <c r="M11" s="244"/>
      <c r="N11" s="244"/>
      <c r="O11" s="244"/>
    </row>
    <row r="12" spans="2:15" s="236" customFormat="1" ht="12.75" customHeight="1">
      <c r="B12" s="235"/>
      <c r="C12" s="247"/>
      <c r="D12" s="239"/>
      <c r="E12" s="246"/>
      <c r="I12" s="243"/>
      <c r="J12" s="244"/>
      <c r="K12" s="244"/>
      <c r="L12" s="244"/>
      <c r="M12" s="244"/>
      <c r="N12" s="244"/>
      <c r="O12" s="244"/>
    </row>
    <row r="13" spans="2:15" s="236" customFormat="1" ht="12.75" customHeight="1">
      <c r="B13" s="235"/>
      <c r="C13" s="248"/>
      <c r="D13" s="239"/>
      <c r="E13" s="246"/>
      <c r="I13" s="243"/>
      <c r="J13" s="244"/>
      <c r="K13" s="244"/>
      <c r="L13" s="244"/>
      <c r="M13" s="244"/>
      <c r="N13" s="244"/>
      <c r="O13" s="244"/>
    </row>
    <row r="14" spans="2:15" s="236" customFormat="1" ht="12.75" customHeight="1">
      <c r="B14" s="235"/>
      <c r="C14" s="248"/>
      <c r="D14" s="239"/>
      <c r="E14" s="246"/>
      <c r="I14" s="243"/>
      <c r="J14" s="244"/>
      <c r="K14" s="244"/>
      <c r="L14" s="244"/>
      <c r="M14" s="244"/>
      <c r="N14" s="244"/>
      <c r="O14" s="244"/>
    </row>
    <row r="15" spans="2:15" s="236" customFormat="1" ht="12.75" customHeight="1">
      <c r="B15" s="235"/>
      <c r="D15" s="239"/>
      <c r="E15" s="246"/>
      <c r="I15" s="243"/>
      <c r="J15" s="244"/>
      <c r="K15" s="244"/>
      <c r="L15" s="244"/>
      <c r="M15" s="244"/>
      <c r="N15" s="244"/>
      <c r="O15" s="244"/>
    </row>
    <row r="16" spans="2:15" s="236" customFormat="1" ht="12.75" customHeight="1">
      <c r="B16" s="235"/>
      <c r="C16" s="238"/>
      <c r="D16" s="239"/>
      <c r="E16" s="246"/>
      <c r="I16" s="243"/>
      <c r="J16" s="244"/>
      <c r="K16" s="244"/>
      <c r="L16" s="244"/>
      <c r="M16" s="244"/>
      <c r="N16" s="244"/>
      <c r="O16" s="244"/>
    </row>
    <row r="17" spans="2:15" s="236" customFormat="1" ht="12.75" customHeight="1">
      <c r="B17" s="235"/>
      <c r="C17" s="238"/>
      <c r="D17" s="239"/>
      <c r="E17" s="246"/>
      <c r="I17" s="243"/>
      <c r="J17" s="244"/>
      <c r="K17" s="244"/>
      <c r="L17" s="244"/>
      <c r="M17" s="244"/>
      <c r="N17" s="244"/>
      <c r="O17" s="244"/>
    </row>
    <row r="18" spans="2:15" s="236" customFormat="1" ht="12.75" customHeight="1">
      <c r="B18" s="235"/>
      <c r="C18" s="238"/>
      <c r="D18" s="239"/>
      <c r="E18" s="246"/>
      <c r="I18" s="243"/>
      <c r="J18" s="244"/>
      <c r="K18" s="244"/>
      <c r="L18" s="244"/>
      <c r="M18" s="244"/>
      <c r="N18" s="244"/>
      <c r="O18" s="244"/>
    </row>
    <row r="19" spans="2:15" s="236" customFormat="1" ht="12.75" customHeight="1">
      <c r="B19" s="235"/>
      <c r="C19" s="238"/>
      <c r="D19" s="239"/>
      <c r="E19" s="246"/>
      <c r="I19" s="243"/>
      <c r="J19" s="244"/>
      <c r="K19" s="244"/>
      <c r="L19" s="244"/>
      <c r="M19" s="244"/>
      <c r="N19" s="244"/>
      <c r="O19" s="244"/>
    </row>
    <row r="20" spans="2:15" s="236" customFormat="1" ht="12.75" customHeight="1">
      <c r="B20" s="235"/>
      <c r="C20" s="238"/>
      <c r="D20" s="239"/>
      <c r="E20" s="246"/>
    </row>
    <row r="21" spans="2:15" s="236" customFormat="1" ht="12.75" customHeight="1">
      <c r="B21" s="235"/>
      <c r="C21" s="238"/>
      <c r="D21" s="239"/>
      <c r="E21" s="246"/>
    </row>
    <row r="22" spans="2:15">
      <c r="E22" s="249"/>
    </row>
    <row r="23" spans="2:15">
      <c r="E23" s="249"/>
    </row>
    <row r="24" spans="2:15" ht="15" customHeight="1">
      <c r="E24" s="259" t="s">
        <v>240</v>
      </c>
    </row>
    <row r="25" spans="2:15">
      <c r="E25" s="250"/>
    </row>
    <row r="26" spans="2:15">
      <c r="E26" s="251"/>
    </row>
  </sheetData>
  <mergeCells count="2">
    <mergeCell ref="M6:O6"/>
    <mergeCell ref="C7:C10"/>
  </mergeCells>
  <hyperlinks>
    <hyperlink ref="C4" location="Indice!A1" display="Indice!A1" xr:uid="{00000000-0004-0000-0D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fitToPage="1"/>
  </sheetPr>
  <dimension ref="B1:P35"/>
  <sheetViews>
    <sheetView showGridLines="0" zoomScaleNormal="100" workbookViewId="0">
      <selection activeCell="E25" sqref="E25"/>
    </sheetView>
  </sheetViews>
  <sheetFormatPr baseColWidth="10" defaultColWidth="11.42578125" defaultRowHeight="12.75"/>
  <cols>
    <col min="1" max="1" width="0.140625" style="234" customWidth="1"/>
    <col min="2" max="2" width="2.85546875" style="234" customWidth="1"/>
    <col min="3" max="3" width="23.85546875" style="234" customWidth="1"/>
    <col min="4" max="4" width="1.140625" style="234" customWidth="1"/>
    <col min="5" max="5" width="105.85546875" style="234" customWidth="1"/>
    <col min="6" max="6" width="9.85546875" style="234" customWidth="1"/>
    <col min="7" max="7" width="4.42578125" style="234" customWidth="1"/>
    <col min="8" max="16384" width="11.42578125" style="234"/>
  </cols>
  <sheetData>
    <row r="1" spans="2:16" ht="0.75" customHeight="1"/>
    <row r="2" spans="2:16" ht="21" customHeight="1">
      <c r="B2" s="252"/>
      <c r="E2" s="481" t="s">
        <v>175</v>
      </c>
      <c r="F2" s="481"/>
    </row>
    <row r="3" spans="2:16" ht="15" customHeight="1">
      <c r="E3" s="482" t="s">
        <v>207</v>
      </c>
      <c r="F3" s="482"/>
    </row>
    <row r="4" spans="2:16" s="236" customFormat="1" ht="20.25" customHeight="1">
      <c r="B4" s="235"/>
      <c r="C4" s="12" t="str">
        <f>'C15'!C4</f>
        <v>Intercambios internacionales</v>
      </c>
    </row>
    <row r="5" spans="2:16" s="236" customFormat="1" ht="12.75" customHeight="1">
      <c r="B5" s="235"/>
      <c r="C5" s="237"/>
    </row>
    <row r="6" spans="2:16" s="236" customFormat="1" ht="13.5" customHeight="1">
      <c r="B6" s="235"/>
      <c r="C6" s="238"/>
      <c r="D6" s="239"/>
      <c r="E6" s="239"/>
    </row>
    <row r="7" spans="2:16" s="236" customFormat="1" ht="12.75" customHeight="1">
      <c r="B7" s="235"/>
      <c r="C7" s="498" t="s">
        <v>108</v>
      </c>
      <c r="D7" s="239"/>
      <c r="E7" s="241"/>
      <c r="F7" s="300"/>
      <c r="G7" s="253"/>
    </row>
    <row r="8" spans="2:16" s="236" customFormat="1" ht="12.75" customHeight="1">
      <c r="B8" s="235"/>
      <c r="C8" s="498"/>
      <c r="D8" s="239"/>
      <c r="E8" s="241"/>
      <c r="F8" s="300"/>
    </row>
    <row r="9" spans="2:16" s="236" customFormat="1" ht="12.75" customHeight="1">
      <c r="B9" s="235"/>
      <c r="C9" s="498"/>
      <c r="D9" s="239"/>
      <c r="E9" s="241"/>
      <c r="F9" s="300"/>
    </row>
    <row r="10" spans="2:16" s="236" customFormat="1" ht="12.75" customHeight="1">
      <c r="B10" s="235"/>
      <c r="C10" s="498"/>
      <c r="D10" s="239"/>
      <c r="E10" s="241"/>
      <c r="F10" s="300"/>
    </row>
    <row r="11" spans="2:16" s="236" customFormat="1" ht="12.75" customHeight="1">
      <c r="B11" s="235"/>
      <c r="C11" s="498"/>
      <c r="D11" s="239"/>
      <c r="E11" s="246"/>
      <c r="F11" s="300"/>
      <c r="G11" s="254"/>
    </row>
    <row r="12" spans="2:16" s="236" customFormat="1" ht="12.75" customHeight="1">
      <c r="B12" s="235"/>
      <c r="C12" s="498"/>
      <c r="D12" s="239"/>
      <c r="E12" s="246"/>
      <c r="F12" s="300"/>
      <c r="G12" s="254"/>
      <c r="O12" s="253"/>
      <c r="P12" s="256"/>
    </row>
    <row r="13" spans="2:16" s="236" customFormat="1" ht="12.75" customHeight="1">
      <c r="B13" s="235"/>
      <c r="C13" s="255" t="s">
        <v>109</v>
      </c>
      <c r="D13" s="239"/>
      <c r="E13" s="246"/>
      <c r="F13" s="300"/>
      <c r="G13" s="254"/>
      <c r="O13" s="253"/>
      <c r="P13" s="256"/>
    </row>
    <row r="14" spans="2:16" s="236" customFormat="1" ht="12.75" customHeight="1">
      <c r="B14" s="235"/>
      <c r="C14" s="257"/>
      <c r="D14" s="239"/>
      <c r="E14" s="246"/>
      <c r="F14" s="300"/>
      <c r="G14" s="254"/>
      <c r="O14" s="253"/>
      <c r="P14" s="256"/>
    </row>
    <row r="15" spans="2:16" s="236" customFormat="1" ht="12.75" customHeight="1">
      <c r="B15" s="235"/>
      <c r="C15" s="257"/>
      <c r="D15" s="239"/>
      <c r="E15" s="246"/>
      <c r="F15" s="300"/>
      <c r="G15" s="254"/>
      <c r="O15" s="253"/>
      <c r="P15" s="256"/>
    </row>
    <row r="16" spans="2:16" s="236" customFormat="1" ht="12.75" customHeight="1">
      <c r="B16" s="235"/>
      <c r="C16" s="257"/>
      <c r="D16" s="239"/>
      <c r="E16" s="246"/>
      <c r="F16" s="300"/>
      <c r="G16" s="254"/>
      <c r="O16" s="253"/>
      <c r="P16" s="256"/>
    </row>
    <row r="17" spans="2:16" s="236" customFormat="1" ht="12.75" customHeight="1">
      <c r="B17" s="235"/>
      <c r="C17" s="238"/>
      <c r="D17" s="239"/>
      <c r="E17" s="246"/>
      <c r="F17" s="300"/>
      <c r="O17" s="253"/>
      <c r="P17" s="256"/>
    </row>
    <row r="18" spans="2:16" s="236" customFormat="1" ht="12.75" customHeight="1">
      <c r="B18" s="235"/>
      <c r="C18" s="238"/>
      <c r="D18" s="239"/>
      <c r="E18" s="246"/>
      <c r="F18" s="300"/>
      <c r="G18" s="254"/>
      <c r="O18" s="253"/>
      <c r="P18" s="256"/>
    </row>
    <row r="19" spans="2:16" s="236" customFormat="1" ht="12.75" customHeight="1">
      <c r="B19" s="235"/>
      <c r="C19" s="238"/>
      <c r="D19" s="239"/>
      <c r="E19" s="246"/>
      <c r="F19" s="300"/>
      <c r="G19" s="254"/>
      <c r="O19" s="253"/>
      <c r="P19" s="256"/>
    </row>
    <row r="20" spans="2:16" s="236" customFormat="1" ht="12.75" customHeight="1">
      <c r="B20" s="235"/>
      <c r="C20" s="238"/>
      <c r="D20" s="239"/>
      <c r="E20" s="246"/>
      <c r="F20" s="300"/>
      <c r="G20" s="254"/>
      <c r="O20" s="253"/>
      <c r="P20" s="256"/>
    </row>
    <row r="21" spans="2:16" s="236" customFormat="1" ht="12.75" customHeight="1">
      <c r="B21" s="235"/>
      <c r="C21" s="238"/>
      <c r="D21" s="239"/>
      <c r="E21" s="246"/>
      <c r="F21" s="300"/>
      <c r="G21" s="254"/>
    </row>
    <row r="22" spans="2:16">
      <c r="E22" s="249"/>
      <c r="F22" s="249"/>
      <c r="G22" s="258"/>
      <c r="J22" s="236"/>
      <c r="K22" s="236"/>
      <c r="L22" s="236"/>
      <c r="M22" s="236"/>
    </row>
    <row r="23" spans="2:16">
      <c r="E23" s="249"/>
      <c r="F23" s="249"/>
      <c r="J23" s="236"/>
      <c r="K23" s="236"/>
      <c r="L23" s="236"/>
      <c r="M23" s="236"/>
    </row>
    <row r="24" spans="2:16">
      <c r="E24" s="249"/>
      <c r="F24" s="249"/>
      <c r="J24" s="236"/>
      <c r="K24" s="236"/>
      <c r="L24" s="236"/>
      <c r="M24" s="236"/>
    </row>
    <row r="25" spans="2:16" ht="16.350000000000001" customHeight="1">
      <c r="E25" s="259" t="s">
        <v>146</v>
      </c>
      <c r="J25" s="236"/>
      <c r="K25" s="236"/>
      <c r="L25" s="236"/>
      <c r="M25" s="236"/>
    </row>
    <row r="26" spans="2:16">
      <c r="E26" s="260" t="s">
        <v>147</v>
      </c>
      <c r="J26" s="236"/>
      <c r="K26" s="236"/>
      <c r="L26" s="236"/>
      <c r="M26" s="236"/>
    </row>
    <row r="27" spans="2:16">
      <c r="E27" s="261" t="s">
        <v>110</v>
      </c>
      <c r="J27" s="236"/>
      <c r="K27" s="236"/>
      <c r="L27" s="236"/>
      <c r="M27" s="236"/>
    </row>
    <row r="28" spans="2:16">
      <c r="J28" s="236"/>
      <c r="K28" s="236"/>
      <c r="L28" s="236"/>
      <c r="M28" s="236"/>
    </row>
    <row r="29" spans="2:16">
      <c r="J29" s="236"/>
      <c r="K29" s="236"/>
      <c r="L29" s="236"/>
      <c r="M29" s="236"/>
    </row>
    <row r="30" spans="2:16">
      <c r="J30" s="236"/>
      <c r="K30" s="236"/>
      <c r="L30" s="236"/>
      <c r="M30" s="236"/>
    </row>
    <row r="31" spans="2:16">
      <c r="J31" s="236"/>
      <c r="K31" s="236"/>
      <c r="L31" s="236"/>
      <c r="M31" s="236"/>
    </row>
    <row r="32" spans="2:16">
      <c r="J32" s="236"/>
      <c r="K32" s="236"/>
      <c r="L32" s="236"/>
      <c r="M32" s="236"/>
    </row>
    <row r="33" spans="10:13">
      <c r="J33" s="236"/>
      <c r="K33" s="236"/>
      <c r="L33" s="236"/>
      <c r="M33" s="236"/>
    </row>
    <row r="34" spans="10:13">
      <c r="J34" s="236"/>
      <c r="K34" s="236"/>
      <c r="L34" s="236"/>
      <c r="M34" s="236"/>
    </row>
    <row r="35" spans="10:13">
      <c r="J35" s="236"/>
      <c r="K35" s="236"/>
      <c r="L35" s="236"/>
      <c r="M35" s="236"/>
    </row>
  </sheetData>
  <mergeCells count="3">
    <mergeCell ref="C7:C12"/>
    <mergeCell ref="E2:F2"/>
    <mergeCell ref="E3:F3"/>
  </mergeCells>
  <hyperlinks>
    <hyperlink ref="C4" location="Indice!A1" display="Indice!A1" xr:uid="{00000000-0004-0000-0F00-000000000000}"/>
  </hyperlinks>
  <printOptions horizontalCentered="1"/>
  <pageMargins left="0.39370078740157483" right="0.78740157480314965" top="0.39370078740157483" bottom="0.98425196850393704" header="0" footer="0"/>
  <pageSetup paperSize="9" scale="92"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M24"/>
  <sheetViews>
    <sheetView showGridLines="0" workbookViewId="0">
      <selection activeCell="C6" sqref="C6:C10"/>
    </sheetView>
  </sheetViews>
  <sheetFormatPr baseColWidth="10" defaultColWidth="11.42578125" defaultRowHeight="12.75"/>
  <cols>
    <col min="1" max="1" width="0.140625" style="234" customWidth="1"/>
    <col min="2" max="2" width="2.85546875" style="234" customWidth="1"/>
    <col min="3" max="3" width="23.85546875" style="234" customWidth="1"/>
    <col min="4" max="4" width="1.140625" style="234" customWidth="1"/>
    <col min="5" max="5" width="17.140625" style="234" customWidth="1"/>
    <col min="6" max="6" width="11.42578125" style="234"/>
    <col min="7" max="7" width="5.85546875" style="234" customWidth="1"/>
    <col min="8" max="8" width="3" style="234" customWidth="1"/>
    <col min="9" max="9" width="11.42578125" style="234"/>
    <col min="10" max="10" width="5.85546875" style="234" customWidth="1"/>
    <col min="11" max="11" width="2.42578125" style="234" customWidth="1"/>
    <col min="12" max="12" width="11.42578125" style="234"/>
    <col min="13" max="13" width="5.85546875" style="234" customWidth="1"/>
    <col min="14" max="14" width="3" style="234" customWidth="1"/>
    <col min="15" max="16384" width="11.42578125" style="234"/>
  </cols>
  <sheetData>
    <row r="1" spans="2:13" ht="0.75" customHeight="1"/>
    <row r="2" spans="2:13" ht="21" customHeight="1">
      <c r="B2" s="252"/>
      <c r="E2" s="481" t="s">
        <v>175</v>
      </c>
      <c r="F2" s="481"/>
      <c r="G2" s="481"/>
      <c r="H2" s="481"/>
      <c r="I2" s="481"/>
      <c r="J2" s="481"/>
      <c r="K2" s="481"/>
      <c r="L2" s="481"/>
      <c r="M2" s="481"/>
    </row>
    <row r="3" spans="2:13" ht="15" customHeight="1">
      <c r="E3" s="482" t="s">
        <v>207</v>
      </c>
      <c r="F3" s="482"/>
      <c r="G3" s="482"/>
      <c r="H3" s="482"/>
      <c r="I3" s="482"/>
      <c r="J3" s="482"/>
      <c r="K3" s="482"/>
      <c r="L3" s="482"/>
      <c r="M3" s="482"/>
    </row>
    <row r="4" spans="2:13" s="236" customFormat="1" ht="20.25" customHeight="1">
      <c r="B4" s="235"/>
      <c r="C4" s="12" t="str">
        <f>'C15'!C4</f>
        <v>Intercambios internacionales</v>
      </c>
    </row>
    <row r="5" spans="2:13" s="236" customFormat="1" ht="13.5" customHeight="1">
      <c r="B5" s="235"/>
      <c r="C5" s="238"/>
      <c r="D5" s="239"/>
      <c r="E5" s="239"/>
    </row>
    <row r="6" spans="2:13" s="236" customFormat="1" ht="12.75" customHeight="1">
      <c r="B6" s="235"/>
      <c r="C6" s="498" t="s">
        <v>255</v>
      </c>
      <c r="D6" s="239"/>
      <c r="E6" s="302"/>
      <c r="F6" s="502" t="s">
        <v>129</v>
      </c>
      <c r="G6" s="502"/>
      <c r="H6" s="303"/>
      <c r="I6" s="502" t="s">
        <v>130</v>
      </c>
      <c r="J6" s="502"/>
      <c r="K6" s="303"/>
      <c r="L6" s="502" t="s">
        <v>2</v>
      </c>
      <c r="M6" s="502"/>
    </row>
    <row r="7" spans="2:13" s="236" customFormat="1" ht="15.75" customHeight="1">
      <c r="B7" s="235"/>
      <c r="C7" s="498"/>
      <c r="D7" s="239"/>
      <c r="E7" s="304"/>
      <c r="F7" s="305" t="s">
        <v>134</v>
      </c>
      <c r="G7" s="305" t="s">
        <v>135</v>
      </c>
      <c r="H7" s="305"/>
      <c r="I7" s="305" t="s">
        <v>134</v>
      </c>
      <c r="J7" s="305" t="s">
        <v>135</v>
      </c>
      <c r="K7" s="305"/>
      <c r="L7" s="305" t="s">
        <v>134</v>
      </c>
      <c r="M7" s="305" t="s">
        <v>135</v>
      </c>
    </row>
    <row r="8" spans="2:13" s="236" customFormat="1" ht="12.75" customHeight="1">
      <c r="B8" s="235"/>
      <c r="C8" s="498"/>
      <c r="D8" s="239"/>
      <c r="E8" s="306" t="s">
        <v>136</v>
      </c>
      <c r="F8" s="307">
        <v>30554.880000000001</v>
      </c>
      <c r="G8" s="308">
        <f>(F8/$L$12)*100</f>
        <v>9.597268724019445</v>
      </c>
      <c r="H8" s="309"/>
      <c r="I8" s="307">
        <v>35250.239999999998</v>
      </c>
      <c r="J8" s="308">
        <f>(I8/$L$12)*100</f>
        <v>11.072078367389404</v>
      </c>
      <c r="K8" s="309"/>
      <c r="L8" s="307">
        <f>F8+I8</f>
        <v>65805.119999999995</v>
      </c>
      <c r="M8" s="308">
        <f>(L8/$L$12)*100</f>
        <v>20.669347091408845</v>
      </c>
    </row>
    <row r="9" spans="2:13" s="236" customFormat="1" ht="12.75" customHeight="1">
      <c r="B9" s="235"/>
      <c r="C9" s="498"/>
      <c r="D9" s="239"/>
      <c r="E9" s="306" t="s">
        <v>137</v>
      </c>
      <c r="F9" s="307">
        <v>56699.888920000005</v>
      </c>
      <c r="G9" s="308">
        <f>(F9/$L$12)*100</f>
        <v>17.809399696130132</v>
      </c>
      <c r="H9" s="309"/>
      <c r="I9" s="307">
        <v>39831.968540000002</v>
      </c>
      <c r="J9" s="308">
        <f>(I9/$L$12)*100</f>
        <v>12.511196440145353</v>
      </c>
      <c r="K9" s="309"/>
      <c r="L9" s="307">
        <f>F9+I9</f>
        <v>96531.857459999999</v>
      </c>
      <c r="M9" s="308">
        <f>(L9/$L$12)*100</f>
        <v>30.320596136275483</v>
      </c>
    </row>
    <row r="10" spans="2:13" s="236" customFormat="1" ht="12.75" customHeight="1">
      <c r="B10" s="235"/>
      <c r="C10" s="498"/>
      <c r="D10" s="239"/>
      <c r="E10" s="310" t="s">
        <v>185</v>
      </c>
      <c r="F10" s="439">
        <v>89339.799509999997</v>
      </c>
      <c r="G10" s="308">
        <f>(F10/$L$12)*100</f>
        <v>28.061575226199238</v>
      </c>
      <c r="H10" s="309"/>
      <c r="I10" s="307">
        <v>61374.35692000002</v>
      </c>
      <c r="J10" s="308">
        <f>(I10/$L$12)*100</f>
        <v>19.277647175348832</v>
      </c>
      <c r="K10" s="309"/>
      <c r="L10" s="307">
        <f>F10+I10</f>
        <v>150714.15643000003</v>
      </c>
      <c r="M10" s="308">
        <f>(L10/$L$12)*100</f>
        <v>47.339222401548078</v>
      </c>
    </row>
    <row r="11" spans="2:13" s="236" customFormat="1" ht="12.75" customHeight="1">
      <c r="B11" s="235"/>
      <c r="C11" s="339" t="s">
        <v>180</v>
      </c>
      <c r="D11" s="239"/>
      <c r="E11" s="310" t="s">
        <v>202</v>
      </c>
      <c r="F11" s="307">
        <v>3754.7653230000001</v>
      </c>
      <c r="G11" s="308">
        <f>(F11/$L$12)*100</f>
        <v>1.1793694428013026</v>
      </c>
      <c r="H11" s="309"/>
      <c r="I11" s="307">
        <v>1564.6797365</v>
      </c>
      <c r="J11" s="308">
        <f>(I11/$L$12)*100</f>
        <v>0.49146492796628349</v>
      </c>
      <c r="K11" s="309"/>
      <c r="L11" s="307">
        <f>F11+I11</f>
        <v>5319.4450594999998</v>
      </c>
      <c r="M11" s="308">
        <f>(L11/$L$12)*100</f>
        <v>1.6708343707675859</v>
      </c>
    </row>
    <row r="12" spans="2:13" s="236" customFormat="1" ht="12.75" customHeight="1">
      <c r="B12" s="235"/>
      <c r="C12" s="257"/>
      <c r="D12" s="239"/>
      <c r="E12" s="311" t="s">
        <v>2</v>
      </c>
      <c r="F12" s="312">
        <f>SUM(F8:F11)</f>
        <v>180349.33375299998</v>
      </c>
      <c r="G12" s="313">
        <f>(F12/$L$12)*100</f>
        <v>56.64761308915012</v>
      </c>
      <c r="H12" s="313"/>
      <c r="I12" s="312">
        <f>SUM(I8:I11)</f>
        <v>138021.24519650001</v>
      </c>
      <c r="J12" s="313">
        <f>(I12/$L$12)*100</f>
        <v>43.352386910849866</v>
      </c>
      <c r="K12" s="313"/>
      <c r="L12" s="312">
        <f>SUM(L8:L11)</f>
        <v>318370.57894950005</v>
      </c>
      <c r="M12" s="313">
        <f>(L12/$L$12)*100</f>
        <v>100</v>
      </c>
    </row>
    <row r="13" spans="2:13" s="236" customFormat="1" ht="12.75" customHeight="1">
      <c r="B13" s="235"/>
      <c r="C13" s="238"/>
      <c r="D13" s="238"/>
      <c r="E13" s="429" t="s">
        <v>148</v>
      </c>
      <c r="F13" s="430"/>
      <c r="G13" s="430"/>
      <c r="H13" s="430"/>
      <c r="I13" s="430"/>
      <c r="J13" s="430"/>
      <c r="K13" s="430"/>
      <c r="L13" s="430"/>
      <c r="M13" s="430"/>
    </row>
    <row r="14" spans="2:13" s="236" customFormat="1" ht="12.75" customHeight="1">
      <c r="B14" s="235"/>
      <c r="C14" s="238"/>
      <c r="D14" s="238"/>
      <c r="E14" s="377" t="s">
        <v>172</v>
      </c>
      <c r="F14" s="366"/>
      <c r="G14" s="366"/>
      <c r="H14" s="366"/>
      <c r="I14" s="366"/>
      <c r="J14" s="366"/>
      <c r="K14" s="366"/>
      <c r="L14" s="366"/>
      <c r="M14" s="366"/>
    </row>
    <row r="15" spans="2:13" s="236" customFormat="1" ht="12.75" customHeight="1">
      <c r="B15" s="235"/>
      <c r="C15" s="238"/>
      <c r="D15" s="238"/>
      <c r="E15" s="359"/>
      <c r="F15" s="359"/>
      <c r="G15" s="359"/>
      <c r="H15" s="359"/>
      <c r="I15" s="359"/>
      <c r="J15" s="359"/>
      <c r="K15" s="359"/>
      <c r="L15" s="359"/>
      <c r="M15" s="359"/>
    </row>
    <row r="16" spans="2:13" s="236" customFormat="1" ht="12.75" customHeight="1">
      <c r="B16" s="235"/>
      <c r="C16" s="238"/>
      <c r="D16" s="238"/>
      <c r="E16" s="238"/>
      <c r="F16" s="238"/>
      <c r="G16" s="238"/>
      <c r="H16" s="238"/>
    </row>
    <row r="17" spans="2:13" s="236" customFormat="1" ht="12.75" customHeight="1">
      <c r="B17" s="235"/>
      <c r="C17" s="238"/>
      <c r="D17" s="238"/>
      <c r="E17" s="238"/>
      <c r="F17" s="238"/>
      <c r="G17" s="238"/>
      <c r="H17" s="238"/>
    </row>
    <row r="18" spans="2:13" s="236" customFormat="1" ht="12.75" customHeight="1">
      <c r="B18" s="235"/>
      <c r="C18" s="238"/>
      <c r="D18" s="238"/>
      <c r="E18" s="238"/>
      <c r="F18" s="238"/>
      <c r="G18" s="238"/>
      <c r="H18" s="238"/>
    </row>
    <row r="19" spans="2:13">
      <c r="C19" s="238"/>
      <c r="D19" s="238"/>
      <c r="E19" s="412" t="s">
        <v>184</v>
      </c>
      <c r="F19" s="413">
        <v>0</v>
      </c>
      <c r="G19" s="413"/>
      <c r="H19" s="413"/>
      <c r="I19" s="413"/>
      <c r="J19" s="413"/>
      <c r="K19" s="413"/>
      <c r="L19" s="413">
        <f>F19+I19</f>
        <v>0</v>
      </c>
      <c r="M19" s="414"/>
    </row>
    <row r="20" spans="2:13">
      <c r="C20" s="238"/>
      <c r="D20" s="238"/>
      <c r="E20" s="412" t="s">
        <v>160</v>
      </c>
      <c r="F20" s="413">
        <v>89339.799509999997</v>
      </c>
      <c r="G20" s="413"/>
      <c r="H20" s="413"/>
      <c r="I20" s="413">
        <v>61374.35692000002</v>
      </c>
      <c r="J20" s="413"/>
      <c r="K20" s="413"/>
      <c r="L20" s="413">
        <f>F20+I20</f>
        <v>150714.15643000003</v>
      </c>
      <c r="M20" s="414"/>
    </row>
    <row r="21" spans="2:13">
      <c r="C21" s="238"/>
      <c r="D21" s="238"/>
      <c r="E21" s="238"/>
      <c r="F21" s="238"/>
      <c r="G21" s="238"/>
      <c r="H21" s="238"/>
    </row>
    <row r="22" spans="2:13">
      <c r="C22" s="238"/>
      <c r="D22" s="238"/>
      <c r="E22" s="238"/>
      <c r="F22" s="238"/>
      <c r="G22" s="238"/>
      <c r="H22" s="238"/>
    </row>
    <row r="23" spans="2:13">
      <c r="C23" s="238"/>
      <c r="D23" s="238"/>
      <c r="E23" s="238"/>
      <c r="F23" s="238"/>
      <c r="G23" s="238"/>
      <c r="H23" s="238"/>
    </row>
    <row r="24" spans="2:13">
      <c r="C24" s="238"/>
      <c r="D24" s="238"/>
      <c r="E24" s="238"/>
      <c r="F24" s="238"/>
      <c r="G24" s="238"/>
      <c r="H24" s="238"/>
    </row>
  </sheetData>
  <mergeCells count="6">
    <mergeCell ref="C6:C10"/>
    <mergeCell ref="E2:M2"/>
    <mergeCell ref="E3:M3"/>
    <mergeCell ref="F6:G6"/>
    <mergeCell ref="I6:J6"/>
    <mergeCell ref="L6:M6"/>
  </mergeCells>
  <hyperlinks>
    <hyperlink ref="C4" location="Indice!A1" display="Indice!A1" xr:uid="{00000000-0004-0000-10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CE427-4FEC-4584-9A27-4C68F0AC1DA2}">
  <sheetPr>
    <pageSetUpPr autoPageBreaks="0" fitToPage="1"/>
  </sheetPr>
  <dimension ref="B1:P35"/>
  <sheetViews>
    <sheetView showGridLines="0" workbookViewId="0">
      <selection activeCell="E35" sqref="E35"/>
    </sheetView>
  </sheetViews>
  <sheetFormatPr baseColWidth="10" defaultColWidth="11.42578125" defaultRowHeight="12.75"/>
  <cols>
    <col min="1" max="1" width="0.140625" style="234" customWidth="1"/>
    <col min="2" max="2" width="2.85546875" style="234" customWidth="1"/>
    <col min="3" max="3" width="23.85546875" style="234" customWidth="1"/>
    <col min="4" max="4" width="1.140625" style="234" customWidth="1"/>
    <col min="5" max="5" width="105.85546875" style="234" customWidth="1"/>
    <col min="6" max="6" width="9.85546875" style="234" customWidth="1"/>
    <col min="7" max="7" width="4.140625" style="234" customWidth="1"/>
    <col min="8" max="16384" width="11.42578125" style="234"/>
  </cols>
  <sheetData>
    <row r="1" spans="2:16" ht="0.75" customHeight="1"/>
    <row r="2" spans="2:16" ht="21" customHeight="1">
      <c r="B2" s="252"/>
      <c r="E2" s="481" t="s">
        <v>175</v>
      </c>
      <c r="F2" s="481"/>
    </row>
    <row r="3" spans="2:16" ht="15" customHeight="1">
      <c r="E3" s="482" t="s">
        <v>207</v>
      </c>
      <c r="F3" s="482"/>
    </row>
    <row r="4" spans="2:16" s="236" customFormat="1" ht="20.25" customHeight="1">
      <c r="B4" s="235"/>
      <c r="C4" s="12" t="str">
        <f>'C15'!C4</f>
        <v>Intercambios internacionales</v>
      </c>
    </row>
    <row r="5" spans="2:16" s="236" customFormat="1" ht="12.75" customHeight="1">
      <c r="B5" s="235"/>
      <c r="C5" s="237"/>
    </row>
    <row r="6" spans="2:16" s="236" customFormat="1" ht="13.5" customHeight="1">
      <c r="B6" s="235"/>
      <c r="C6" s="238"/>
      <c r="D6" s="239"/>
      <c r="E6" s="239"/>
    </row>
    <row r="7" spans="2:16" s="236" customFormat="1" ht="12.75" customHeight="1">
      <c r="B7" s="235"/>
      <c r="C7" s="499" t="s">
        <v>216</v>
      </c>
      <c r="D7" s="239"/>
      <c r="E7" s="241"/>
      <c r="F7" s="300"/>
      <c r="G7" s="253"/>
    </row>
    <row r="8" spans="2:16" s="236" customFormat="1" ht="12.75" customHeight="1">
      <c r="B8" s="235"/>
      <c r="C8" s="499"/>
      <c r="D8" s="239"/>
      <c r="E8" s="241"/>
      <c r="F8" s="300"/>
    </row>
    <row r="9" spans="2:16" s="236" customFormat="1" ht="12.75" customHeight="1">
      <c r="B9" s="235"/>
      <c r="C9" s="499"/>
      <c r="D9" s="239"/>
      <c r="E9" s="241"/>
      <c r="F9" s="300"/>
    </row>
    <row r="10" spans="2:16" s="236" customFormat="1" ht="12.75" customHeight="1">
      <c r="B10" s="235"/>
      <c r="C10" s="499"/>
      <c r="D10" s="239"/>
      <c r="E10" s="241"/>
      <c r="F10" s="300"/>
    </row>
    <row r="11" spans="2:16" s="236" customFormat="1" ht="12.75" customHeight="1">
      <c r="B11" s="235"/>
      <c r="C11" s="339" t="s">
        <v>43</v>
      </c>
      <c r="D11" s="239"/>
      <c r="E11" s="246"/>
      <c r="F11" s="300"/>
      <c r="G11" s="254"/>
    </row>
    <row r="12" spans="2:16" s="236" customFormat="1" ht="12.75" customHeight="1">
      <c r="B12" s="235"/>
      <c r="D12" s="239"/>
      <c r="E12" s="246"/>
      <c r="F12" s="300"/>
      <c r="G12" s="254"/>
      <c r="O12" s="253"/>
      <c r="P12" s="256"/>
    </row>
    <row r="13" spans="2:16" s="236" customFormat="1" ht="12.75" customHeight="1">
      <c r="B13" s="235"/>
      <c r="D13" s="239"/>
      <c r="E13" s="246"/>
      <c r="F13" s="300"/>
      <c r="G13" s="254"/>
      <c r="O13" s="253"/>
      <c r="P13" s="256"/>
    </row>
    <row r="14" spans="2:16" s="236" customFormat="1" ht="12.75" customHeight="1">
      <c r="B14" s="235"/>
      <c r="C14" s="339"/>
      <c r="D14" s="239"/>
      <c r="E14" s="246"/>
      <c r="F14" s="300"/>
      <c r="G14" s="254"/>
      <c r="O14" s="253"/>
      <c r="P14" s="256"/>
    </row>
    <row r="15" spans="2:16" s="236" customFormat="1" ht="12.75" customHeight="1">
      <c r="B15" s="235"/>
      <c r="C15" s="339"/>
      <c r="D15" s="239"/>
      <c r="E15" s="246"/>
      <c r="F15" s="300"/>
      <c r="G15" s="254"/>
      <c r="O15" s="253"/>
      <c r="P15" s="256"/>
    </row>
    <row r="16" spans="2:16" s="236" customFormat="1" ht="12.75" customHeight="1">
      <c r="B16" s="235"/>
      <c r="C16" s="339"/>
      <c r="D16" s="239"/>
      <c r="E16" s="246"/>
      <c r="F16" s="300"/>
      <c r="G16" s="254"/>
      <c r="O16" s="253"/>
      <c r="P16" s="256"/>
    </row>
    <row r="17" spans="2:16" s="236" customFormat="1" ht="12.75" customHeight="1">
      <c r="B17" s="235"/>
      <c r="C17" s="238"/>
      <c r="D17" s="239"/>
      <c r="E17" s="246"/>
      <c r="F17" s="300"/>
      <c r="O17" s="253"/>
      <c r="P17" s="256"/>
    </row>
    <row r="18" spans="2:16" s="236" customFormat="1" ht="12.75" customHeight="1">
      <c r="B18" s="235"/>
      <c r="C18" s="238"/>
      <c r="D18" s="239"/>
      <c r="E18" s="246"/>
      <c r="F18" s="300"/>
      <c r="G18" s="254"/>
      <c r="O18" s="253"/>
      <c r="P18" s="256"/>
    </row>
    <row r="19" spans="2:16" s="236" customFormat="1" ht="12.75" customHeight="1">
      <c r="B19" s="235"/>
      <c r="C19" s="238"/>
      <c r="D19" s="239"/>
      <c r="E19" s="246"/>
      <c r="F19" s="300"/>
      <c r="G19" s="254"/>
      <c r="O19" s="253"/>
      <c r="P19" s="256"/>
    </row>
    <row r="20" spans="2:16" s="236" customFormat="1" ht="12.75" customHeight="1">
      <c r="B20" s="235"/>
      <c r="C20" s="238"/>
      <c r="D20" s="239"/>
      <c r="E20" s="246"/>
      <c r="F20" s="300"/>
      <c r="G20" s="254"/>
      <c r="O20" s="253"/>
      <c r="P20" s="256"/>
    </row>
    <row r="21" spans="2:16" s="236" customFormat="1" ht="12.75" customHeight="1">
      <c r="B21" s="235"/>
      <c r="C21" s="238"/>
      <c r="D21" s="239"/>
      <c r="E21" s="246"/>
      <c r="F21" s="300"/>
      <c r="G21" s="254"/>
    </row>
    <row r="22" spans="2:16">
      <c r="E22" s="249"/>
      <c r="F22" s="249"/>
      <c r="G22" s="258"/>
      <c r="J22" s="236"/>
      <c r="K22" s="236"/>
      <c r="L22" s="236"/>
      <c r="M22" s="236"/>
    </row>
    <row r="23" spans="2:16">
      <c r="E23" s="249"/>
      <c r="F23" s="249"/>
      <c r="J23" s="236"/>
      <c r="K23" s="236"/>
      <c r="L23" s="236"/>
      <c r="M23" s="236"/>
    </row>
    <row r="24" spans="2:16">
      <c r="E24" s="249"/>
      <c r="F24" s="249"/>
      <c r="J24" s="236"/>
      <c r="K24" s="236"/>
      <c r="L24" s="236"/>
      <c r="M24" s="236"/>
    </row>
    <row r="25" spans="2:16" ht="16.350000000000001" customHeight="1">
      <c r="E25" s="259"/>
      <c r="J25" s="236"/>
      <c r="K25" s="236"/>
      <c r="L25" s="236"/>
      <c r="M25" s="236"/>
    </row>
    <row r="26" spans="2:16">
      <c r="E26" s="260"/>
      <c r="J26" s="236"/>
      <c r="K26" s="236"/>
      <c r="L26" s="236"/>
      <c r="M26" s="236"/>
    </row>
    <row r="27" spans="2:16">
      <c r="E27" s="261" t="s">
        <v>110</v>
      </c>
      <c r="J27" s="236"/>
      <c r="K27" s="236"/>
      <c r="L27" s="236"/>
      <c r="M27" s="236"/>
    </row>
    <row r="28" spans="2:16">
      <c r="J28" s="236"/>
      <c r="K28" s="236"/>
      <c r="L28" s="236"/>
      <c r="M28" s="236"/>
    </row>
    <row r="29" spans="2:16">
      <c r="J29" s="236"/>
      <c r="K29" s="236"/>
      <c r="L29" s="236"/>
      <c r="M29" s="236"/>
    </row>
    <row r="30" spans="2:16">
      <c r="J30" s="236"/>
      <c r="K30" s="236"/>
      <c r="L30" s="236"/>
      <c r="M30" s="236"/>
    </row>
    <row r="31" spans="2:16">
      <c r="J31" s="236"/>
      <c r="K31" s="236"/>
      <c r="L31" s="236"/>
      <c r="M31" s="236"/>
    </row>
    <row r="32" spans="2:16">
      <c r="J32" s="236"/>
      <c r="K32" s="236"/>
      <c r="L32" s="236"/>
      <c r="M32" s="236"/>
    </row>
    <row r="33" spans="10:13">
      <c r="J33" s="236"/>
      <c r="K33" s="236"/>
      <c r="L33" s="236"/>
      <c r="M33" s="236"/>
    </row>
    <row r="34" spans="10:13">
      <c r="J34" s="236"/>
      <c r="K34" s="236"/>
      <c r="L34" s="236"/>
      <c r="M34" s="236"/>
    </row>
    <row r="35" spans="10:13">
      <c r="J35" s="236"/>
      <c r="K35" s="236"/>
      <c r="L35" s="236"/>
      <c r="M35" s="236"/>
    </row>
  </sheetData>
  <mergeCells count="3">
    <mergeCell ref="E2:F2"/>
    <mergeCell ref="E3:F3"/>
    <mergeCell ref="C7:C10"/>
  </mergeCells>
  <hyperlinks>
    <hyperlink ref="C4" location="Indice!A1" display="Indice!A1" xr:uid="{254E7E27-F95E-4E61-81DC-0443C683E53B}"/>
  </hyperlinks>
  <printOptions horizontalCentered="1"/>
  <pageMargins left="0.39370078740157483" right="0.78740157480314965" top="0.39370078740157483" bottom="0.98425196850393704" header="0" footer="0"/>
  <pageSetup paperSize="9" scale="95"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50EB8-B57C-4744-AC78-800A44289931}">
  <sheetPr>
    <pageSetUpPr autoPageBreaks="0" fitToPage="1"/>
  </sheetPr>
  <dimension ref="B1:O26"/>
  <sheetViews>
    <sheetView showGridLines="0" workbookViewId="0">
      <selection activeCell="C18" sqref="C18"/>
    </sheetView>
  </sheetViews>
  <sheetFormatPr baseColWidth="10" defaultColWidth="11.42578125" defaultRowHeight="12.75"/>
  <cols>
    <col min="1" max="1" width="0.140625" style="234" customWidth="1"/>
    <col min="2" max="2" width="2.85546875" style="234" customWidth="1"/>
    <col min="3" max="3" width="23.85546875" style="234" customWidth="1"/>
    <col min="4" max="4" width="1.140625" style="234" customWidth="1"/>
    <col min="5" max="5" width="105.85546875" style="234" customWidth="1"/>
    <col min="6" max="6" width="2.42578125" style="234" customWidth="1"/>
    <col min="7" max="8" width="11.42578125" style="234"/>
    <col min="9" max="16" width="22.85546875" style="234" customWidth="1"/>
    <col min="17" max="16384" width="11.42578125" style="234"/>
  </cols>
  <sheetData>
    <row r="1" spans="2:15" ht="0.75" customHeight="1"/>
    <row r="2" spans="2:15" ht="21" customHeight="1">
      <c r="E2" s="370" t="s">
        <v>175</v>
      </c>
    </row>
    <row r="3" spans="2:15" ht="15" customHeight="1">
      <c r="E3" s="371" t="s">
        <v>207</v>
      </c>
    </row>
    <row r="4" spans="2:15" s="236" customFormat="1" ht="20.25" customHeight="1">
      <c r="B4" s="235"/>
      <c r="C4" s="12" t="s">
        <v>176</v>
      </c>
    </row>
    <row r="5" spans="2:15" s="236" customFormat="1" ht="12.75" customHeight="1">
      <c r="B5" s="235"/>
      <c r="C5" s="237"/>
    </row>
    <row r="6" spans="2:15" s="236" customFormat="1" ht="13.5" customHeight="1">
      <c r="B6" s="235"/>
      <c r="C6" s="238"/>
      <c r="D6" s="239"/>
      <c r="E6" s="239"/>
      <c r="J6" s="240"/>
      <c r="K6" s="240"/>
      <c r="L6" s="240"/>
      <c r="M6" s="500"/>
      <c r="N6" s="500"/>
      <c r="O6" s="500"/>
    </row>
    <row r="7" spans="2:15" s="236" customFormat="1" ht="12.75" customHeight="1">
      <c r="B7" s="235"/>
      <c r="C7" s="501" t="s">
        <v>238</v>
      </c>
      <c r="D7" s="239"/>
      <c r="E7" s="241"/>
      <c r="I7" s="242"/>
      <c r="J7" s="242"/>
      <c r="K7" s="242"/>
      <c r="L7" s="242"/>
      <c r="M7" s="242"/>
      <c r="N7" s="242"/>
      <c r="O7" s="242"/>
    </row>
    <row r="8" spans="2:15" s="236" customFormat="1" ht="12.75" customHeight="1">
      <c r="B8" s="235"/>
      <c r="C8" s="501"/>
      <c r="D8" s="239"/>
      <c r="E8" s="241"/>
      <c r="I8" s="242"/>
      <c r="J8" s="242"/>
      <c r="K8" s="242"/>
      <c r="L8" s="242"/>
      <c r="M8" s="242"/>
      <c r="N8" s="242"/>
      <c r="O8" s="242"/>
    </row>
    <row r="9" spans="2:15" s="236" customFormat="1" ht="12.75" customHeight="1">
      <c r="B9" s="235"/>
      <c r="C9" s="501"/>
      <c r="D9" s="239"/>
      <c r="E9" s="241"/>
      <c r="I9" s="242"/>
      <c r="J9" s="242"/>
      <c r="K9" s="242"/>
      <c r="L9" s="242"/>
      <c r="M9" s="242"/>
      <c r="N9" s="242"/>
      <c r="O9" s="242"/>
    </row>
    <row r="10" spans="2:15" s="236" customFormat="1" ht="12.75" customHeight="1">
      <c r="B10" s="235"/>
      <c r="C10" s="501"/>
      <c r="D10" s="239"/>
      <c r="E10" s="241"/>
      <c r="I10" s="243"/>
      <c r="J10" s="244"/>
      <c r="K10" s="244"/>
      <c r="L10" s="244"/>
      <c r="M10" s="244"/>
      <c r="N10" s="244"/>
      <c r="O10" s="244"/>
    </row>
    <row r="11" spans="2:15" s="236" customFormat="1" ht="12.75" customHeight="1">
      <c r="B11" s="235"/>
      <c r="C11" s="245" t="s">
        <v>235</v>
      </c>
      <c r="D11" s="239"/>
      <c r="E11" s="246"/>
      <c r="I11" s="243"/>
      <c r="J11" s="244"/>
      <c r="K11" s="244"/>
      <c r="L11" s="244"/>
      <c r="M11" s="244"/>
      <c r="N11" s="244"/>
      <c r="O11" s="244"/>
    </row>
    <row r="12" spans="2:15" s="236" customFormat="1" ht="12.75" customHeight="1">
      <c r="B12" s="235"/>
      <c r="C12" s="247"/>
      <c r="D12" s="239"/>
      <c r="E12" s="246"/>
      <c r="I12" s="243"/>
      <c r="J12" s="244"/>
      <c r="K12" s="244"/>
      <c r="L12" s="244"/>
      <c r="M12" s="244"/>
      <c r="N12" s="244"/>
      <c r="O12" s="244"/>
    </row>
    <row r="13" spans="2:15" s="236" customFormat="1" ht="12.75" customHeight="1">
      <c r="B13" s="235"/>
      <c r="C13" s="248"/>
      <c r="D13" s="239"/>
      <c r="E13" s="246"/>
      <c r="I13" s="243"/>
      <c r="J13" s="244"/>
      <c r="K13" s="244"/>
      <c r="L13" s="244"/>
      <c r="M13" s="244"/>
      <c r="N13" s="244"/>
      <c r="O13" s="244"/>
    </row>
    <row r="14" spans="2:15" s="236" customFormat="1" ht="12.75" customHeight="1">
      <c r="B14" s="235"/>
      <c r="C14" s="248"/>
      <c r="D14" s="239"/>
      <c r="E14" s="246"/>
      <c r="I14" s="243"/>
      <c r="J14" s="244"/>
      <c r="K14" s="244"/>
      <c r="L14" s="244"/>
      <c r="M14" s="244"/>
      <c r="N14" s="244"/>
      <c r="O14" s="244"/>
    </row>
    <row r="15" spans="2:15" s="236" customFormat="1" ht="12.75" customHeight="1">
      <c r="B15" s="235"/>
      <c r="D15" s="239"/>
      <c r="E15" s="246"/>
      <c r="I15" s="243"/>
      <c r="J15" s="244"/>
      <c r="K15" s="244"/>
      <c r="L15" s="244"/>
      <c r="M15" s="244"/>
      <c r="N15" s="244"/>
      <c r="O15" s="244"/>
    </row>
    <row r="16" spans="2:15" s="236" customFormat="1" ht="12.75" customHeight="1">
      <c r="B16" s="235"/>
      <c r="C16" s="238"/>
      <c r="D16" s="239"/>
      <c r="E16" s="246"/>
      <c r="I16" s="243"/>
      <c r="J16" s="244"/>
      <c r="K16" s="244"/>
      <c r="L16" s="244"/>
      <c r="M16" s="244"/>
      <c r="N16" s="244"/>
      <c r="O16" s="244"/>
    </row>
    <row r="17" spans="2:15" s="236" customFormat="1" ht="12.75" customHeight="1">
      <c r="B17" s="235"/>
      <c r="C17" s="238"/>
      <c r="D17" s="239"/>
      <c r="E17" s="246"/>
      <c r="I17" s="243"/>
      <c r="J17" s="244"/>
      <c r="K17" s="244"/>
      <c r="L17" s="244"/>
      <c r="M17" s="244"/>
      <c r="N17" s="244"/>
      <c r="O17" s="244"/>
    </row>
    <row r="18" spans="2:15" s="236" customFormat="1" ht="12.75" customHeight="1">
      <c r="B18" s="235"/>
      <c r="C18" s="238"/>
      <c r="D18" s="239"/>
      <c r="E18" s="246"/>
      <c r="I18" s="243"/>
      <c r="J18" s="244"/>
      <c r="K18" s="244"/>
      <c r="L18" s="244"/>
      <c r="M18" s="244"/>
      <c r="N18" s="244"/>
      <c r="O18" s="244"/>
    </row>
    <row r="19" spans="2:15" s="236" customFormat="1" ht="12.75" customHeight="1">
      <c r="B19" s="235"/>
      <c r="C19" s="238"/>
      <c r="D19" s="239"/>
      <c r="E19" s="246"/>
      <c r="I19" s="243"/>
      <c r="J19" s="244"/>
      <c r="K19" s="244"/>
      <c r="L19" s="244"/>
      <c r="M19" s="244"/>
      <c r="N19" s="244"/>
      <c r="O19" s="244"/>
    </row>
    <row r="20" spans="2:15" s="236" customFormat="1" ht="12.75" customHeight="1">
      <c r="B20" s="235"/>
      <c r="C20" s="238"/>
      <c r="D20" s="239"/>
      <c r="E20" s="246"/>
    </row>
    <row r="21" spans="2:15" s="236" customFormat="1" ht="12.75" customHeight="1">
      <c r="B21" s="235"/>
      <c r="C21" s="238"/>
      <c r="D21" s="239"/>
      <c r="E21" s="246"/>
    </row>
    <row r="22" spans="2:15">
      <c r="E22" s="249"/>
    </row>
    <row r="23" spans="2:15">
      <c r="E23" s="259" t="s">
        <v>240</v>
      </c>
    </row>
    <row r="24" spans="2:15" ht="15" customHeight="1">
      <c r="E24" s="250"/>
    </row>
    <row r="25" spans="2:15">
      <c r="E25" s="250"/>
    </row>
    <row r="26" spans="2:15">
      <c r="E26" s="251"/>
    </row>
  </sheetData>
  <mergeCells count="2">
    <mergeCell ref="M6:O6"/>
    <mergeCell ref="C7:C10"/>
  </mergeCells>
  <hyperlinks>
    <hyperlink ref="C4" location="Indice!A1" display="Indice!A1" xr:uid="{45FBD276-D2BA-431A-B26D-8521653002DC}"/>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3">
    <pageSetUpPr autoPageBreaks="0" fitToPage="1"/>
  </sheetPr>
  <dimension ref="A1:AB65"/>
  <sheetViews>
    <sheetView showGridLines="0" topLeftCell="A12" zoomScaleNormal="100" workbookViewId="0">
      <selection activeCell="G13" sqref="G13"/>
    </sheetView>
  </sheetViews>
  <sheetFormatPr baseColWidth="10" defaultColWidth="11.42578125" defaultRowHeight="12.75"/>
  <cols>
    <col min="1" max="1" width="0.140625" style="7" customWidth="1"/>
    <col min="2" max="2" width="2.85546875" style="7" customWidth="1"/>
    <col min="3" max="3" width="23.85546875" style="7" customWidth="1"/>
    <col min="4" max="4" width="1.140625" style="7" customWidth="1"/>
    <col min="5" max="5" width="1.42578125" style="5" customWidth="1"/>
    <col min="6" max="6" width="14.140625" style="5" bestFit="1" customWidth="1"/>
    <col min="7" max="7" width="12.85546875" style="104" customWidth="1"/>
    <col min="8" max="8" width="6" style="109" customWidth="1"/>
    <col min="9" max="19" width="6" style="5" customWidth="1"/>
    <col min="20" max="20" width="0.85546875" style="5" customWidth="1"/>
    <col min="21" max="21" width="8.5703125" style="5" customWidth="1"/>
    <col min="22" max="22" width="8" style="5" customWidth="1"/>
    <col min="23" max="16384" width="11.42578125" style="5"/>
  </cols>
  <sheetData>
    <row r="1" spans="1:28" s="7" customFormat="1" ht="0.6" customHeight="1"/>
    <row r="2" spans="1:28" s="7" customFormat="1" ht="21" customHeight="1">
      <c r="E2" s="9"/>
      <c r="G2" s="481" t="s">
        <v>175</v>
      </c>
      <c r="H2" s="481"/>
      <c r="I2" s="481"/>
      <c r="J2" s="481"/>
      <c r="K2" s="481"/>
      <c r="L2" s="481"/>
      <c r="M2" s="481"/>
      <c r="N2" s="481"/>
      <c r="O2" s="481"/>
      <c r="P2" s="481"/>
      <c r="Q2" s="481"/>
      <c r="R2" s="481"/>
      <c r="S2" s="481"/>
      <c r="T2" s="481"/>
      <c r="U2" s="481"/>
      <c r="V2" s="481"/>
    </row>
    <row r="3" spans="1:28" s="7" customFormat="1" ht="15" customHeight="1">
      <c r="E3" s="9"/>
      <c r="G3" s="482" t="s">
        <v>207</v>
      </c>
      <c r="H3" s="482"/>
      <c r="I3" s="482"/>
      <c r="J3" s="482"/>
      <c r="K3" s="482"/>
      <c r="L3" s="482"/>
      <c r="M3" s="482"/>
      <c r="N3" s="482"/>
      <c r="O3" s="482"/>
      <c r="P3" s="482"/>
      <c r="Q3" s="482"/>
      <c r="R3" s="482"/>
      <c r="S3" s="482"/>
      <c r="T3" s="482"/>
      <c r="U3" s="482"/>
      <c r="V3" s="482"/>
    </row>
    <row r="4" spans="1:28" s="10" customFormat="1" ht="20.100000000000001" customHeight="1">
      <c r="B4" s="11"/>
      <c r="C4" s="12" t="s">
        <v>66</v>
      </c>
    </row>
    <row r="5" spans="1:28" s="10" customFormat="1" ht="12.6" customHeight="1">
      <c r="B5" s="11"/>
      <c r="C5" s="13"/>
      <c r="W5" s="80"/>
      <c r="X5" s="80"/>
    </row>
    <row r="6" spans="1:28" s="10" customFormat="1" ht="13.35" customHeight="1">
      <c r="B6" s="11"/>
      <c r="C6" s="16"/>
      <c r="D6" s="22"/>
      <c r="E6" s="22"/>
      <c r="T6"/>
      <c r="W6" s="126"/>
      <c r="X6" s="80"/>
    </row>
    <row r="7" spans="1:28" s="4" customFormat="1" ht="12.6" customHeight="1">
      <c r="A7" s="10"/>
      <c r="B7" s="11"/>
      <c r="C7" s="484" t="s">
        <v>144</v>
      </c>
      <c r="D7" s="22"/>
      <c r="E7" s="480" t="s">
        <v>97</v>
      </c>
      <c r="F7" s="480"/>
      <c r="G7" s="480"/>
      <c r="H7" s="28" t="s">
        <v>13</v>
      </c>
      <c r="I7" s="28" t="s">
        <v>14</v>
      </c>
      <c r="J7" s="28" t="s">
        <v>15</v>
      </c>
      <c r="K7" s="28" t="s">
        <v>16</v>
      </c>
      <c r="L7" s="28" t="s">
        <v>17</v>
      </c>
      <c r="M7" s="28" t="s">
        <v>18</v>
      </c>
      <c r="N7" s="28" t="s">
        <v>19</v>
      </c>
      <c r="O7" s="28" t="s">
        <v>20</v>
      </c>
      <c r="P7" s="28" t="s">
        <v>21</v>
      </c>
      <c r="Q7" s="28" t="s">
        <v>22</v>
      </c>
      <c r="R7" s="28" t="s">
        <v>23</v>
      </c>
      <c r="S7" s="28" t="s">
        <v>24</v>
      </c>
      <c r="T7" s="28"/>
      <c r="U7" s="28" t="s">
        <v>177</v>
      </c>
      <c r="V7" s="77" t="s">
        <v>213</v>
      </c>
      <c r="W7" s="127"/>
      <c r="X7" s="86"/>
      <c r="Y7" s="87"/>
      <c r="Z7" s="81"/>
      <c r="AA7" s="81"/>
      <c r="AB7" s="81"/>
    </row>
    <row r="8" spans="1:28" s="4" customFormat="1" ht="12.75" customHeight="1">
      <c r="A8" s="10"/>
      <c r="B8" s="11"/>
      <c r="C8" s="484"/>
      <c r="D8" s="22"/>
      <c r="E8" s="148" t="s">
        <v>25</v>
      </c>
      <c r="F8" s="148"/>
      <c r="G8" s="149"/>
      <c r="H8" s="150">
        <f>'Data 1'!D34</f>
        <v>63.6</v>
      </c>
      <c r="I8" s="150">
        <f>'Data 1'!E34</f>
        <v>29.86</v>
      </c>
      <c r="J8" s="150">
        <f>'Data 1'!F34</f>
        <v>46.39</v>
      </c>
      <c r="K8" s="150">
        <f>'Data 1'!G34</f>
        <v>66.2</v>
      </c>
      <c r="L8" s="150">
        <f>'Data 1'!H34</f>
        <v>67.94</v>
      </c>
      <c r="M8" s="150">
        <f>'Data 1'!I34</f>
        <v>83.94</v>
      </c>
      <c r="N8" s="150">
        <f>'Data 1'!J34</f>
        <v>92.81</v>
      </c>
      <c r="O8" s="150">
        <f>'Data 1'!K34</f>
        <v>106.45</v>
      </c>
      <c r="P8" s="150">
        <f>'Data 1'!L34</f>
        <v>156.53</v>
      </c>
      <c r="Q8" s="150">
        <f>'Data 1'!M34</f>
        <v>202.59</v>
      </c>
      <c r="R8" s="150">
        <f>'Data 1'!N34</f>
        <v>197.46</v>
      </c>
      <c r="S8" s="150">
        <f>'Data 1'!O34</f>
        <v>245.7</v>
      </c>
      <c r="T8" s="150">
        <f>'Data 1'!P34</f>
        <v>0</v>
      </c>
      <c r="U8" s="150">
        <f>'Data 1'!Q34</f>
        <v>113.1</v>
      </c>
      <c r="V8" s="160">
        <f>(('Data 1'!R34/'Data 1'!Q54)-1)*100</f>
        <v>221.22291587796715</v>
      </c>
      <c r="W8" s="128">
        <f>(SUM(U8:U9)/U20)*100</f>
        <v>95.297488622956351</v>
      </c>
      <c r="Y8" s="88"/>
      <c r="Z8" s="32"/>
      <c r="AA8" s="63"/>
      <c r="AB8" s="81"/>
    </row>
    <row r="9" spans="1:28" s="4" customFormat="1" ht="12.75" customHeight="1">
      <c r="A9" s="10"/>
      <c r="B9" s="11"/>
      <c r="C9" s="484"/>
      <c r="D9" s="22"/>
      <c r="E9" s="148" t="s">
        <v>26</v>
      </c>
      <c r="F9" s="148"/>
      <c r="G9" s="149"/>
      <c r="H9" s="150">
        <f>'Data 1'!D37</f>
        <v>0.03</v>
      </c>
      <c r="I9" s="150">
        <f>'Data 1'!E37</f>
        <v>-0.02</v>
      </c>
      <c r="J9" s="150">
        <f>'Data 1'!F37</f>
        <v>-0.02</v>
      </c>
      <c r="K9" s="150">
        <f>'Data 1'!G37</f>
        <v>-0.03</v>
      </c>
      <c r="L9" s="150">
        <f>'Data 1'!H37</f>
        <v>-0.03</v>
      </c>
      <c r="M9" s="150">
        <f>'Data 1'!I37</f>
        <v>-0.03</v>
      </c>
      <c r="N9" s="150">
        <f>'Data 1'!J37</f>
        <v>-0.03</v>
      </c>
      <c r="O9" s="150">
        <f>'Data 1'!K37</f>
        <v>-0.04</v>
      </c>
      <c r="P9" s="150">
        <f>'Data 1'!L37</f>
        <v>0</v>
      </c>
      <c r="Q9" s="150">
        <f>'Data 1'!M37</f>
        <v>-0.02</v>
      </c>
      <c r="R9" s="150">
        <f>'Data 1'!N37</f>
        <v>0.03</v>
      </c>
      <c r="S9" s="150">
        <f>'Data 1'!O37</f>
        <v>-0.06</v>
      </c>
      <c r="T9" s="150">
        <f>'Data 1'!P37</f>
        <v>0</v>
      </c>
      <c r="U9" s="150">
        <f>'Data 1'!Q37</f>
        <v>-0.02</v>
      </c>
      <c r="V9" s="160">
        <v>0</v>
      </c>
      <c r="W9" s="129"/>
      <c r="Y9" s="88"/>
      <c r="Z9" s="32"/>
      <c r="AA9" s="63"/>
      <c r="AB9" s="81"/>
    </row>
    <row r="10" spans="1:28" s="4" customFormat="1" ht="12.75" customHeight="1">
      <c r="A10" s="10"/>
      <c r="B10" s="11"/>
      <c r="C10" s="121" t="s">
        <v>51</v>
      </c>
      <c r="D10" s="22"/>
      <c r="E10" s="148" t="s">
        <v>73</v>
      </c>
      <c r="F10" s="148"/>
      <c r="G10" s="149"/>
      <c r="H10" s="150">
        <f t="shared" ref="H10:U10" si="0">SUM(H11:H18)</f>
        <v>3.72</v>
      </c>
      <c r="I10" s="150">
        <f t="shared" si="0"/>
        <v>3.9999999999999996</v>
      </c>
      <c r="J10" s="150">
        <f t="shared" si="0"/>
        <v>3.2599999999999993</v>
      </c>
      <c r="K10" s="150">
        <f t="shared" si="0"/>
        <v>3.0199999999999996</v>
      </c>
      <c r="L10" s="150">
        <f t="shared" si="0"/>
        <v>3.9299999999999997</v>
      </c>
      <c r="M10" s="150">
        <f t="shared" si="0"/>
        <v>3</v>
      </c>
      <c r="N10" s="150">
        <f t="shared" si="0"/>
        <v>3.0899999999999994</v>
      </c>
      <c r="O10" s="150">
        <f t="shared" si="0"/>
        <v>4.6100000000000003</v>
      </c>
      <c r="P10" s="150">
        <f t="shared" si="0"/>
        <v>3.9199999999999995</v>
      </c>
      <c r="Q10" s="150">
        <f t="shared" si="0"/>
        <v>6.73</v>
      </c>
      <c r="R10" s="150">
        <f t="shared" si="0"/>
        <v>5.98</v>
      </c>
      <c r="S10" s="150">
        <f t="shared" si="0"/>
        <v>5.95</v>
      </c>
      <c r="T10" s="150">
        <f t="shared" si="0"/>
        <v>0</v>
      </c>
      <c r="U10" s="150">
        <f t="shared" si="0"/>
        <v>4.28</v>
      </c>
      <c r="V10" s="161">
        <f>'Data 1'!S28</f>
        <v>68.503937007874029</v>
      </c>
      <c r="W10" s="128">
        <f>(U10/U20)*100</f>
        <v>3.606944210348896</v>
      </c>
      <c r="Y10" s="88"/>
      <c r="Z10" s="32"/>
      <c r="AA10" s="63"/>
      <c r="AB10" s="81"/>
    </row>
    <row r="11" spans="1:28" s="4" customFormat="1" ht="12.75" customHeight="1">
      <c r="A11" s="10"/>
      <c r="B11" s="11"/>
      <c r="C11" s="121"/>
      <c r="D11" s="22"/>
      <c r="E11" s="151"/>
      <c r="F11" s="151" t="str">
        <f>CONCATENATE('Data 1'!C18,"(2)")</f>
        <v>Restricciones técnicas PDBF(2)</v>
      </c>
      <c r="G11" s="152"/>
      <c r="H11" s="153">
        <f>'Data 1'!D35</f>
        <v>1.8</v>
      </c>
      <c r="I11" s="153">
        <f>'Data 1'!E35</f>
        <v>2.14</v>
      </c>
      <c r="J11" s="153">
        <f>'Data 1'!F35</f>
        <v>1.99</v>
      </c>
      <c r="K11" s="153">
        <f>'Data 1'!G35</f>
        <v>1.7</v>
      </c>
      <c r="L11" s="153">
        <f>'Data 1'!H35</f>
        <v>2.5</v>
      </c>
      <c r="M11" s="153">
        <f>'Data 1'!I35</f>
        <v>1.96</v>
      </c>
      <c r="N11" s="153">
        <f>'Data 1'!J35</f>
        <v>1.21</v>
      </c>
      <c r="O11" s="153">
        <f>'Data 1'!K35</f>
        <v>2.0699999999999998</v>
      </c>
      <c r="P11" s="153">
        <f>'Data 1'!L35</f>
        <v>1.02</v>
      </c>
      <c r="Q11" s="153">
        <f>'Data 1'!M35</f>
        <v>2.44</v>
      </c>
      <c r="R11" s="153">
        <f>'Data 1'!N35</f>
        <v>1.49</v>
      </c>
      <c r="S11" s="153">
        <f>'Data 1'!O35</f>
        <v>1.8</v>
      </c>
      <c r="T11" s="153">
        <f>'Data 1'!P35</f>
        <v>0</v>
      </c>
      <c r="U11" s="153">
        <f>'Data 1'!Q35</f>
        <v>1.84</v>
      </c>
      <c r="V11" s="162">
        <f>'Data 1'!S18</f>
        <v>2.7932960893854775</v>
      </c>
      <c r="W11" s="129"/>
      <c r="Y11" s="89"/>
      <c r="Z11" s="76"/>
      <c r="AA11" s="62"/>
      <c r="AB11" s="81"/>
    </row>
    <row r="12" spans="1:28" s="4" customFormat="1" ht="12.75" customHeight="1">
      <c r="A12" s="10"/>
      <c r="B12" s="11"/>
      <c r="C12" s="137"/>
      <c r="D12" s="22"/>
      <c r="E12" s="151"/>
      <c r="F12" s="151" t="str">
        <f>'Data 1'!C21</f>
        <v>Banda de regulación secundaria</v>
      </c>
      <c r="G12" s="152"/>
      <c r="H12" s="154">
        <f>'Data 1'!D39</f>
        <v>0.71</v>
      </c>
      <c r="I12" s="154">
        <f>'Data 1'!E39</f>
        <v>1.1599999999999999</v>
      </c>
      <c r="J12" s="154">
        <f>'Data 1'!F39</f>
        <v>0.66</v>
      </c>
      <c r="K12" s="154">
        <f>'Data 1'!G39</f>
        <v>0.57999999999999996</v>
      </c>
      <c r="L12" s="154">
        <f>'Data 1'!H39</f>
        <v>0.97</v>
      </c>
      <c r="M12" s="154">
        <f>'Data 1'!I39</f>
        <v>0.73</v>
      </c>
      <c r="N12" s="154">
        <f>'Data 1'!J39</f>
        <v>0.72</v>
      </c>
      <c r="O12" s="154">
        <f>'Data 1'!K39</f>
        <v>1.17</v>
      </c>
      <c r="P12" s="154">
        <f>'Data 1'!L39</f>
        <v>1.23</v>
      </c>
      <c r="Q12" s="154">
        <f>'Data 1'!M39</f>
        <v>1.97</v>
      </c>
      <c r="R12" s="154">
        <f>'Data 1'!N39</f>
        <v>1.6</v>
      </c>
      <c r="S12" s="154">
        <f>'Data 1'!O39</f>
        <v>1.5</v>
      </c>
      <c r="T12" s="154">
        <f>'Data 1'!P39</f>
        <v>0</v>
      </c>
      <c r="U12" s="154">
        <f>'Data 1'!Q39</f>
        <v>1.08</v>
      </c>
      <c r="V12" s="162">
        <f>'Data 1'!S21</f>
        <v>170</v>
      </c>
      <c r="W12" s="129"/>
      <c r="Y12" s="89"/>
      <c r="Z12" s="76"/>
      <c r="AA12" s="62"/>
      <c r="AB12" s="81"/>
    </row>
    <row r="13" spans="1:28" s="4" customFormat="1" ht="12.75" customHeight="1">
      <c r="A13" s="10"/>
      <c r="B13" s="11"/>
      <c r="C13" s="137"/>
      <c r="D13" s="22"/>
      <c r="E13" s="151"/>
      <c r="F13" s="151" t="str">
        <f>'Data 1'!C19</f>
        <v>Restricciones técnicas en tiempo real</v>
      </c>
      <c r="G13" s="152"/>
      <c r="H13" s="154">
        <f>'Data 1'!D36</f>
        <v>0.95</v>
      </c>
      <c r="I13" s="154">
        <f>'Data 1'!E36</f>
        <v>0.67</v>
      </c>
      <c r="J13" s="154">
        <f>'Data 1'!F36</f>
        <v>0.53</v>
      </c>
      <c r="K13" s="154">
        <f>'Data 1'!G36</f>
        <v>0.67</v>
      </c>
      <c r="L13" s="154">
        <f>'Data 1'!H36</f>
        <v>0.42</v>
      </c>
      <c r="M13" s="154">
        <f>'Data 1'!I36</f>
        <v>0.3</v>
      </c>
      <c r="N13" s="154">
        <f>'Data 1'!J36</f>
        <v>1.08</v>
      </c>
      <c r="O13" s="154">
        <f>'Data 1'!K36</f>
        <v>1.19</v>
      </c>
      <c r="P13" s="154">
        <f>'Data 1'!L36</f>
        <v>1.43</v>
      </c>
      <c r="Q13" s="154">
        <f>'Data 1'!M36</f>
        <v>1.87</v>
      </c>
      <c r="R13" s="154">
        <f>'Data 1'!N36</f>
        <v>2.4500000000000002</v>
      </c>
      <c r="S13" s="154">
        <f>'Data 1'!O36</f>
        <v>2.2799999999999998</v>
      </c>
      <c r="T13" s="154">
        <f>'Data 1'!P36</f>
        <v>0</v>
      </c>
      <c r="U13" s="154">
        <f>'Data 1'!Q36</f>
        <v>1.1599999999999999</v>
      </c>
      <c r="V13" s="162">
        <f>'Data 1'!S19</f>
        <v>251.51515151515147</v>
      </c>
      <c r="W13" s="129"/>
      <c r="Y13" s="89"/>
      <c r="Z13" s="76"/>
      <c r="AA13" s="62"/>
      <c r="AB13" s="81"/>
    </row>
    <row r="14" spans="1:28" s="4" customFormat="1" ht="12.75" customHeight="1">
      <c r="A14" s="10"/>
      <c r="B14" s="11"/>
      <c r="D14" s="22"/>
      <c r="E14" s="151"/>
      <c r="F14" s="151" t="str">
        <f>'Data 1'!C22</f>
        <v>Incumplimiento energía balance</v>
      </c>
      <c r="G14" s="152"/>
      <c r="H14" s="154">
        <f>'Data 1'!D40</f>
        <v>-0.05</v>
      </c>
      <c r="I14" s="154">
        <f>'Data 1'!E40</f>
        <v>-0.02</v>
      </c>
      <c r="J14" s="154">
        <f>'Data 1'!F40</f>
        <v>-0.02</v>
      </c>
      <c r="K14" s="154">
        <f>'Data 1'!G40</f>
        <v>-0.04</v>
      </c>
      <c r="L14" s="154">
        <f>'Data 1'!H40</f>
        <v>-0.04</v>
      </c>
      <c r="M14" s="154">
        <f>'Data 1'!I40</f>
        <v>-0.04</v>
      </c>
      <c r="N14" s="154">
        <f>'Data 1'!J40</f>
        <v>-0.04</v>
      </c>
      <c r="O14" s="154">
        <f>'Data 1'!K40</f>
        <v>-0.04</v>
      </c>
      <c r="P14" s="154">
        <f>'Data 1'!L40</f>
        <v>-0.09</v>
      </c>
      <c r="Q14" s="154">
        <f>'Data 1'!M40</f>
        <v>-0.13</v>
      </c>
      <c r="R14" s="154">
        <f>'Data 1'!N40</f>
        <v>-0.13</v>
      </c>
      <c r="S14" s="154">
        <f>'Data 1'!O40</f>
        <v>-0.27</v>
      </c>
      <c r="T14" s="154">
        <f>'Data 1'!P40</f>
        <v>0</v>
      </c>
      <c r="U14" s="154">
        <f>'Data 1'!Q40</f>
        <v>-7.0000000000000007E-2</v>
      </c>
      <c r="V14" s="162">
        <f>'Data 1'!S22</f>
        <v>250</v>
      </c>
      <c r="W14" s="129"/>
      <c r="Y14" s="88"/>
      <c r="Z14" s="32"/>
      <c r="AA14" s="63"/>
      <c r="AB14" s="81"/>
    </row>
    <row r="15" spans="1:28" s="4" customFormat="1" ht="12.75" customHeight="1">
      <c r="A15" s="10"/>
      <c r="B15" s="11"/>
      <c r="C15" s="30"/>
      <c r="D15" s="22"/>
      <c r="E15" s="151"/>
      <c r="F15" s="151" t="str">
        <f>'Data 1'!C23</f>
        <v>Coste desvíos</v>
      </c>
      <c r="G15" s="151"/>
      <c r="H15" s="154">
        <f>'Data 1'!D41</f>
        <v>0.49</v>
      </c>
      <c r="I15" s="154">
        <f>'Data 1'!E41</f>
        <v>0.25</v>
      </c>
      <c r="J15" s="154">
        <f>'Data 1'!F41</f>
        <v>0.25</v>
      </c>
      <c r="K15" s="154">
        <f>'Data 1'!G41</f>
        <v>0.25</v>
      </c>
      <c r="L15" s="154">
        <f>'Data 1'!H41</f>
        <v>0.18</v>
      </c>
      <c r="M15" s="154">
        <f>'Data 1'!I41</f>
        <v>0.25</v>
      </c>
      <c r="N15" s="154">
        <f>'Data 1'!J41</f>
        <v>0.15</v>
      </c>
      <c r="O15" s="154">
        <f>'Data 1'!K41</f>
        <v>0.32</v>
      </c>
      <c r="P15" s="154">
        <f>'Data 1'!L41</f>
        <v>0.36</v>
      </c>
      <c r="Q15" s="154">
        <f>'Data 1'!M41</f>
        <v>0.5</v>
      </c>
      <c r="R15" s="154">
        <f>'Data 1'!N41</f>
        <v>0.42</v>
      </c>
      <c r="S15" s="154">
        <f>'Data 1'!O41</f>
        <v>0.86</v>
      </c>
      <c r="T15" s="154">
        <f>SUM('Data 1'!P41,'Data 1'!P44:P45)</f>
        <v>0</v>
      </c>
      <c r="U15" s="154">
        <f>'Data 1'!Q41</f>
        <v>0.36</v>
      </c>
      <c r="V15" s="162">
        <f>'Data 1'!S23</f>
        <v>111.76470588235291</v>
      </c>
      <c r="W15" s="129"/>
      <c r="Y15" s="88"/>
      <c r="Z15" s="76"/>
      <c r="AA15" s="63"/>
      <c r="AB15" s="81"/>
    </row>
    <row r="16" spans="1:28" s="4" customFormat="1" ht="12.75" customHeight="1">
      <c r="A16" s="10"/>
      <c r="B16" s="11"/>
      <c r="C16" s="30"/>
      <c r="D16" s="30"/>
      <c r="E16" s="151"/>
      <c r="F16" s="151" t="str">
        <f>'Data 1'!C24</f>
        <v>Saldo desvíos</v>
      </c>
      <c r="G16" s="151"/>
      <c r="H16" s="154">
        <f>'Data 1'!D42</f>
        <v>-0.2</v>
      </c>
      <c r="I16" s="154">
        <f>'Data 1'!E42</f>
        <v>-0.14000000000000001</v>
      </c>
      <c r="J16" s="154">
        <f>'Data 1'!F42</f>
        <v>-0.1</v>
      </c>
      <c r="K16" s="154">
        <f>'Data 1'!G42</f>
        <v>-0.13</v>
      </c>
      <c r="L16" s="154">
        <f>'Data 1'!H42</f>
        <v>-0.05</v>
      </c>
      <c r="M16" s="154">
        <f>'Data 1'!I42</f>
        <v>-0.12</v>
      </c>
      <c r="N16" s="154">
        <f>'Data 1'!J42</f>
        <v>0.01</v>
      </c>
      <c r="O16" s="154">
        <f>'Data 1'!K42</f>
        <v>-0.05</v>
      </c>
      <c r="P16" s="154">
        <f>'Data 1'!L42</f>
        <v>0.01</v>
      </c>
      <c r="Q16" s="154">
        <f>'Data 1'!M42</f>
        <v>0.16</v>
      </c>
      <c r="R16" s="154">
        <f>'Data 1'!N42</f>
        <v>0.19</v>
      </c>
      <c r="S16" s="154">
        <f>'Data 1'!O42</f>
        <v>-0.19</v>
      </c>
      <c r="T16" s="154">
        <f>'Data 1'!P42</f>
        <v>0</v>
      </c>
      <c r="U16" s="154">
        <f>'Data 1'!Q42</f>
        <v>-0.05</v>
      </c>
      <c r="V16" s="162">
        <f>'Data 1'!S24</f>
        <v>-28.571428571428577</v>
      </c>
      <c r="W16" s="128">
        <f>(U19/U20)*100</f>
        <v>1.0955671666947582</v>
      </c>
      <c r="Y16" s="88"/>
      <c r="Z16" s="76"/>
      <c r="AA16" s="63"/>
      <c r="AB16" s="81"/>
    </row>
    <row r="17" spans="1:25" s="4" customFormat="1">
      <c r="A17" s="7"/>
      <c r="B17" s="7"/>
      <c r="C17" s="30"/>
      <c r="D17" s="30"/>
      <c r="E17" s="151"/>
      <c r="F17" s="151" t="str">
        <f>'Data 1'!C25</f>
        <v>Control del factor de potencia</v>
      </c>
      <c r="G17" s="151"/>
      <c r="H17" s="154">
        <f>'Data 1'!D43</f>
        <v>0</v>
      </c>
      <c r="I17" s="154">
        <f>'Data 1'!E43</f>
        <v>-7.0000000000000007E-2</v>
      </c>
      <c r="J17" s="154">
        <f>'Data 1'!F43</f>
        <v>-0.06</v>
      </c>
      <c r="K17" s="154">
        <f>'Data 1'!G43</f>
        <v>-0.06</v>
      </c>
      <c r="L17" s="154">
        <f>'Data 1'!H43</f>
        <v>-7.0000000000000007E-2</v>
      </c>
      <c r="M17" s="154">
        <f>'Data 1'!I43</f>
        <v>-7.0000000000000007E-2</v>
      </c>
      <c r="N17" s="154">
        <f>'Data 1'!J43</f>
        <v>-7.0000000000000007E-2</v>
      </c>
      <c r="O17" s="154">
        <f>'Data 1'!K43</f>
        <v>-0.06</v>
      </c>
      <c r="P17" s="154">
        <f>'Data 1'!L43</f>
        <v>-0.06</v>
      </c>
      <c r="Q17" s="154">
        <f>'Data 1'!M43</f>
        <v>-7.0000000000000007E-2</v>
      </c>
      <c r="R17" s="154">
        <f>'Data 1'!N43</f>
        <v>-0.08</v>
      </c>
      <c r="S17" s="154">
        <f>'Data 1'!O43</f>
        <v>-0.08</v>
      </c>
      <c r="T17" s="154">
        <f>'Data 1'!P43</f>
        <v>0</v>
      </c>
      <c r="U17" s="154">
        <f>'Data 1'!Q43</f>
        <v>-0.06</v>
      </c>
      <c r="V17" s="162">
        <f>'Data 1'!S25</f>
        <v>-14.285714285714297</v>
      </c>
      <c r="W17" s="130"/>
      <c r="X17" s="72"/>
      <c r="Y17" s="85"/>
    </row>
    <row r="18" spans="1:25" s="4" customFormat="1">
      <c r="A18" s="7"/>
      <c r="B18" s="7"/>
      <c r="C18" s="30"/>
      <c r="D18" s="30"/>
      <c r="E18" s="151"/>
      <c r="F18" s="151" t="str">
        <f>'Data 1'!C26</f>
        <v>Saldo PO 14.6</v>
      </c>
      <c r="G18" s="151"/>
      <c r="H18" s="154">
        <f>'Data 1'!D45</f>
        <v>0.02</v>
      </c>
      <c r="I18" s="154">
        <f>'Data 1'!E45</f>
        <v>0.01</v>
      </c>
      <c r="J18" s="154">
        <f>'Data 1'!F45</f>
        <v>0.01</v>
      </c>
      <c r="K18" s="154">
        <f>'Data 1'!G45</f>
        <v>0.05</v>
      </c>
      <c r="L18" s="154">
        <f>'Data 1'!H45</f>
        <v>0.02</v>
      </c>
      <c r="M18" s="154">
        <f>'Data 1'!I45</f>
        <v>-0.01</v>
      </c>
      <c r="N18" s="154">
        <f>'Data 1'!J45</f>
        <v>0.03</v>
      </c>
      <c r="O18" s="154">
        <f>'Data 1'!K45</f>
        <v>0.01</v>
      </c>
      <c r="P18" s="154">
        <f>'Data 1'!L45</f>
        <v>0.02</v>
      </c>
      <c r="Q18" s="154">
        <f>'Data 1'!M45</f>
        <v>-0.01</v>
      </c>
      <c r="R18" s="154">
        <f>'Data 1'!N45</f>
        <v>0.04</v>
      </c>
      <c r="S18" s="154">
        <f>'Data 1'!O45</f>
        <v>0.05</v>
      </c>
      <c r="T18" s="154">
        <f>'Data 1'!P45</f>
        <v>0</v>
      </c>
      <c r="U18" s="154">
        <f>'Data 1'!Q45</f>
        <v>0.02</v>
      </c>
      <c r="V18" s="162">
        <f>'Data 1'!S26</f>
        <v>100</v>
      </c>
      <c r="W18" s="130"/>
      <c r="X18" s="72"/>
      <c r="Y18" s="85"/>
    </row>
    <row r="19" spans="1:25" s="4" customFormat="1">
      <c r="A19" s="7"/>
      <c r="B19" s="7"/>
      <c r="C19" s="30"/>
      <c r="D19" s="30"/>
      <c r="E19" s="156" t="s">
        <v>67</v>
      </c>
      <c r="F19" s="156"/>
      <c r="G19" s="156"/>
      <c r="H19" s="159">
        <f>'Data 1'!D46</f>
        <v>3.02</v>
      </c>
      <c r="I19" s="159">
        <f>'Data 1'!E46</f>
        <v>2.98</v>
      </c>
      <c r="J19" s="159">
        <f>'Data 1'!F46</f>
        <v>2.38</v>
      </c>
      <c r="K19" s="159">
        <f>'Data 1'!G46</f>
        <v>2.31</v>
      </c>
      <c r="L19" s="159">
        <f>'Data 1'!H46</f>
        <v>2.25</v>
      </c>
      <c r="M19" s="159">
        <f>'Data 1'!I46</f>
        <v>0.3</v>
      </c>
      <c r="N19" s="159">
        <f>'Data 1'!J46</f>
        <v>0.54</v>
      </c>
      <c r="O19" s="159">
        <f>'Data 1'!K46</f>
        <v>0.31</v>
      </c>
      <c r="P19" s="159">
        <f>'Data 1'!L46</f>
        <v>0.31</v>
      </c>
      <c r="Q19" s="159">
        <f>'Data 1'!M46</f>
        <v>0.26</v>
      </c>
      <c r="R19" s="159">
        <f>'Data 1'!N46</f>
        <v>0.38</v>
      </c>
      <c r="S19" s="159">
        <f>'Data 1'!O46</f>
        <v>0.54</v>
      </c>
      <c r="T19" s="159">
        <f>'Data 1'!P46</f>
        <v>0</v>
      </c>
      <c r="U19" s="159">
        <f>'Data 1'!Q46</f>
        <v>1.3</v>
      </c>
      <c r="V19" s="160">
        <f>'Data 1'!S46</f>
        <v>-50.570342205323186</v>
      </c>
      <c r="W19" s="130"/>
      <c r="X19" s="72"/>
      <c r="Y19" s="85"/>
    </row>
    <row r="20" spans="1:25" s="4" customFormat="1">
      <c r="A20" s="7"/>
      <c r="B20" s="7"/>
      <c r="C20" s="7"/>
      <c r="D20" s="30"/>
      <c r="E20" s="148" t="s">
        <v>212</v>
      </c>
      <c r="F20" s="157"/>
      <c r="G20" s="158"/>
      <c r="H20" s="159">
        <f>'Data 1'!D48</f>
        <v>70.37</v>
      </c>
      <c r="I20" s="159">
        <f>'Data 1'!E48</f>
        <v>36.82</v>
      </c>
      <c r="J20" s="159">
        <f>'Data 1'!F48</f>
        <v>52.01</v>
      </c>
      <c r="K20" s="159">
        <f>'Data 1'!G48</f>
        <v>71.5</v>
      </c>
      <c r="L20" s="159">
        <f>'Data 1'!H48</f>
        <v>74.09</v>
      </c>
      <c r="M20" s="159">
        <f>'Data 1'!I48</f>
        <v>87.21</v>
      </c>
      <c r="N20" s="159">
        <f>'Data 1'!J48</f>
        <v>96.41</v>
      </c>
      <c r="O20" s="159">
        <f>'Data 1'!K48</f>
        <v>111.33</v>
      </c>
      <c r="P20" s="159">
        <f>'Data 1'!L48</f>
        <v>160.76</v>
      </c>
      <c r="Q20" s="159">
        <f>'Data 1'!M48</f>
        <v>209.56</v>
      </c>
      <c r="R20" s="159">
        <f>'Data 1'!N48</f>
        <v>203.85</v>
      </c>
      <c r="S20" s="159">
        <f>'Data 1'!O48</f>
        <v>252.13</v>
      </c>
      <c r="T20" s="159">
        <f>'Data 1'!P48</f>
        <v>0</v>
      </c>
      <c r="U20" s="159">
        <f>'Data 1'!Q48</f>
        <v>118.66</v>
      </c>
      <c r="V20" s="160">
        <f>((U20/U21)-1)*100</f>
        <v>193.85834571570081</v>
      </c>
      <c r="X20" s="72"/>
    </row>
    <row r="21" spans="1:25" s="4" customFormat="1" ht="16.5" customHeight="1">
      <c r="A21" s="7"/>
      <c r="B21" s="7"/>
      <c r="C21" s="7"/>
      <c r="D21" s="7"/>
      <c r="E21" s="148" t="s">
        <v>198</v>
      </c>
      <c r="F21" s="157"/>
      <c r="G21" s="158"/>
      <c r="H21" s="159">
        <f>'Data 1'!D68</f>
        <v>46.96</v>
      </c>
      <c r="I21" s="159">
        <f>'Data 1'!E68</f>
        <v>41.4</v>
      </c>
      <c r="J21" s="159">
        <f>'Data 1'!F68</f>
        <v>33.24</v>
      </c>
      <c r="K21" s="159">
        <f>'Data 1'!G68</f>
        <v>25.3</v>
      </c>
      <c r="L21" s="159">
        <f>'Data 1'!H68</f>
        <v>27.35</v>
      </c>
      <c r="M21" s="159">
        <f>'Data 1'!I68</f>
        <v>36.020000000000003</v>
      </c>
      <c r="N21" s="159">
        <f>'Data 1'!J68</f>
        <v>40.020000000000003</v>
      </c>
      <c r="O21" s="159">
        <f>'Data 1'!K68</f>
        <v>41.06</v>
      </c>
      <c r="P21" s="159">
        <f>'Data 1'!L68</f>
        <v>47.45</v>
      </c>
      <c r="Q21" s="159">
        <f>'Data 1'!M68</f>
        <v>42.64</v>
      </c>
      <c r="R21" s="159">
        <f>'Data 1'!N68</f>
        <v>48.11</v>
      </c>
      <c r="S21" s="159">
        <f>'Data 1'!O68</f>
        <v>49.09</v>
      </c>
      <c r="T21" s="159"/>
      <c r="U21" s="159">
        <f>'Data 1'!Q68</f>
        <v>40.380000000000003</v>
      </c>
      <c r="V21" s="163">
        <v>10</v>
      </c>
      <c r="X21" s="72"/>
    </row>
    <row r="22" spans="1:25" s="4" customFormat="1" ht="12" customHeight="1">
      <c r="A22" s="331"/>
      <c r="B22" s="331"/>
      <c r="C22" s="79"/>
      <c r="D22" s="331"/>
      <c r="E22" s="173" t="s">
        <v>178</v>
      </c>
      <c r="F22" s="60"/>
      <c r="G22" s="135"/>
      <c r="H22" s="60"/>
      <c r="I22" s="135"/>
      <c r="J22" s="60"/>
      <c r="K22" s="135"/>
      <c r="L22" s="60"/>
      <c r="M22" s="135"/>
      <c r="N22" s="60"/>
      <c r="O22" s="135"/>
      <c r="P22" s="60"/>
      <c r="Q22" s="135"/>
      <c r="R22" s="60"/>
      <c r="S22" s="135"/>
      <c r="T22" s="71"/>
      <c r="U22" s="70"/>
      <c r="V22" s="82"/>
      <c r="W22" s="85"/>
      <c r="X22" s="57"/>
      <c r="Y22" s="85"/>
    </row>
    <row r="23" spans="1:25" ht="12" customHeight="1">
      <c r="A23" s="331"/>
      <c r="B23" s="331"/>
      <c r="C23" s="331"/>
      <c r="D23" s="331"/>
      <c r="E23" s="173" t="s">
        <v>155</v>
      </c>
      <c r="F23" s="60"/>
      <c r="G23" s="61"/>
      <c r="H23" s="332"/>
      <c r="I23" s="332"/>
      <c r="J23" s="332"/>
      <c r="K23" s="332"/>
      <c r="L23" s="332"/>
      <c r="M23" s="332"/>
      <c r="N23" s="332"/>
      <c r="O23" s="332"/>
      <c r="P23" s="332"/>
      <c r="Q23" s="332"/>
      <c r="R23" s="332"/>
      <c r="S23" s="332"/>
      <c r="T23" s="71"/>
      <c r="U23" s="70"/>
      <c r="V23" s="82"/>
    </row>
    <row r="24" spans="1:25" ht="16.350000000000001" customHeight="1">
      <c r="E24" s="165" t="s">
        <v>166</v>
      </c>
      <c r="F24" s="166"/>
      <c r="G24" s="167"/>
      <c r="H24" s="168">
        <f>'Data 1'!D14</f>
        <v>22763.718625999998</v>
      </c>
      <c r="I24" s="168">
        <f>'Data 1'!E14</f>
        <v>19225.891221999998</v>
      </c>
      <c r="J24" s="168">
        <f>'Data 1'!F14</f>
        <v>20723.314797999999</v>
      </c>
      <c r="K24" s="168">
        <f>'Data 1'!G14</f>
        <v>18861.37211</v>
      </c>
      <c r="L24" s="168">
        <f>'Data 1'!H14</f>
        <v>19171.437411999999</v>
      </c>
      <c r="M24" s="168">
        <f>'Data 1'!I14</f>
        <v>19527.579833</v>
      </c>
      <c r="N24" s="168">
        <f>'Data 1'!J14</f>
        <v>21502.582151000002</v>
      </c>
      <c r="O24" s="168">
        <f>'Data 1'!K14</f>
        <v>20619.995693000001</v>
      </c>
      <c r="P24" s="168">
        <f>'Data 1'!L14</f>
        <v>19589.241872999999</v>
      </c>
      <c r="Q24" s="168">
        <f>'Data 1'!M14</f>
        <v>18915.337755</v>
      </c>
      <c r="R24" s="168">
        <f>'Data 1'!N14</f>
        <v>20241.424924999999</v>
      </c>
      <c r="S24" s="168">
        <f>'Data 1'!O14</f>
        <v>20757.163548999997</v>
      </c>
      <c r="T24" s="168"/>
      <c r="U24" s="168">
        <f>'Data 1'!Q49/1000</f>
        <v>241899.059947</v>
      </c>
      <c r="V24" s="161">
        <f>'Data 1'!R49</f>
        <v>2.2768876359859691</v>
      </c>
    </row>
    <row r="25" spans="1:25">
      <c r="E25" s="173" t="s">
        <v>167</v>
      </c>
      <c r="H25" s="105"/>
      <c r="I25" s="106"/>
      <c r="J25" s="106"/>
      <c r="K25" s="106"/>
      <c r="L25" s="106"/>
      <c r="M25" s="106"/>
      <c r="N25" s="106"/>
      <c r="O25" s="106"/>
      <c r="P25" s="106"/>
      <c r="Q25" s="106"/>
      <c r="R25" s="106"/>
      <c r="S25" s="106"/>
    </row>
    <row r="26" spans="1:25" s="4" customFormat="1" ht="15" customHeight="1">
      <c r="A26" s="7"/>
      <c r="B26" s="7"/>
      <c r="C26" s="7"/>
      <c r="D26" s="7"/>
      <c r="E26" s="483"/>
      <c r="F26" s="483"/>
      <c r="G26" s="483"/>
      <c r="H26" s="483"/>
      <c r="I26" s="483"/>
      <c r="J26" s="483"/>
      <c r="K26" s="483"/>
      <c r="L26" s="483"/>
      <c r="M26" s="483"/>
      <c r="N26" s="483"/>
      <c r="O26" s="483"/>
      <c r="P26" s="483"/>
      <c r="Q26" s="483"/>
      <c r="R26" s="483"/>
      <c r="S26" s="483"/>
      <c r="T26" s="483"/>
      <c r="U26" s="483"/>
      <c r="V26" s="483"/>
      <c r="X26" s="72"/>
    </row>
    <row r="27" spans="1:25">
      <c r="H27" s="105"/>
      <c r="I27" s="105"/>
      <c r="J27" s="105"/>
      <c r="K27" s="105"/>
      <c r="L27" s="105"/>
      <c r="M27" s="105"/>
      <c r="N27" s="105"/>
      <c r="O27" s="105"/>
      <c r="P27" s="105"/>
      <c r="Q27" s="105"/>
      <c r="R27" s="105"/>
      <c r="S27" s="105"/>
      <c r="T27" s="105"/>
      <c r="U27" s="105"/>
      <c r="W27" s="83"/>
      <c r="X27" s="69"/>
    </row>
    <row r="28" spans="1:25">
      <c r="E28" s="59"/>
      <c r="F28" s="60"/>
      <c r="G28" s="61"/>
      <c r="H28" s="70"/>
      <c r="I28" s="70"/>
      <c r="J28" s="70"/>
      <c r="K28" s="70"/>
      <c r="L28" s="70"/>
      <c r="M28" s="70"/>
      <c r="N28" s="70"/>
      <c r="O28" s="70"/>
      <c r="P28" s="70"/>
      <c r="Q28" s="70"/>
      <c r="R28" s="70"/>
      <c r="S28" s="70"/>
      <c r="T28" s="71"/>
      <c r="U28" s="70"/>
      <c r="V28" s="82"/>
      <c r="W28" s="83"/>
    </row>
    <row r="29" spans="1:25">
      <c r="E29"/>
      <c r="F29"/>
      <c r="G29"/>
      <c r="H29"/>
      <c r="I29"/>
      <c r="J29"/>
      <c r="K29"/>
      <c r="L29"/>
      <c r="M29"/>
      <c r="N29"/>
      <c r="O29"/>
      <c r="P29"/>
      <c r="Q29"/>
      <c r="R29"/>
      <c r="S29"/>
      <c r="T29"/>
      <c r="U29"/>
      <c r="V29" s="32"/>
      <c r="W29" s="83"/>
    </row>
    <row r="30" spans="1:25">
      <c r="E30"/>
      <c r="F30"/>
      <c r="G30"/>
      <c r="H30"/>
      <c r="I30"/>
      <c r="J30"/>
      <c r="K30"/>
      <c r="L30"/>
      <c r="M30"/>
      <c r="N30"/>
      <c r="O30"/>
      <c r="P30"/>
      <c r="Q30"/>
      <c r="R30"/>
      <c r="S30"/>
      <c r="T30"/>
      <c r="U30"/>
      <c r="V30" s="110"/>
      <c r="W30" s="83"/>
    </row>
    <row r="31" spans="1:25">
      <c r="E31"/>
      <c r="F31"/>
      <c r="G31"/>
      <c r="H31"/>
      <c r="I31"/>
      <c r="J31"/>
      <c r="K31"/>
      <c r="L31"/>
      <c r="M31"/>
      <c r="N31"/>
      <c r="O31"/>
      <c r="P31"/>
      <c r="Q31"/>
      <c r="R31"/>
      <c r="S31"/>
      <c r="T31"/>
      <c r="U31"/>
      <c r="V31" s="111"/>
      <c r="W31" s="83"/>
    </row>
    <row r="32" spans="1:25">
      <c r="E32"/>
      <c r="F32"/>
      <c r="G32"/>
      <c r="H32"/>
      <c r="I32"/>
      <c r="J32"/>
      <c r="K32"/>
      <c r="L32"/>
      <c r="M32"/>
      <c r="N32"/>
      <c r="O32"/>
      <c r="P32"/>
      <c r="Q32"/>
      <c r="R32"/>
      <c r="S32"/>
      <c r="T32"/>
      <c r="U32"/>
    </row>
    <row r="33" spans="5:21">
      <c r="E33" s="83"/>
      <c r="F33" s="83"/>
      <c r="G33" s="83"/>
      <c r="H33" s="83"/>
      <c r="I33" s="83"/>
      <c r="J33" s="83"/>
      <c r="K33" s="83"/>
      <c r="L33" s="83"/>
      <c r="M33" s="83"/>
      <c r="N33" s="83"/>
      <c r="O33" s="83"/>
      <c r="P33" s="83"/>
      <c r="Q33" s="83"/>
      <c r="R33" s="83"/>
      <c r="S33" s="83"/>
      <c r="T33" s="83"/>
      <c r="U33" s="83"/>
    </row>
    <row r="34" spans="5:21">
      <c r="E34" s="83"/>
      <c r="F34" s="83"/>
      <c r="G34" s="83"/>
      <c r="H34" s="83"/>
      <c r="I34" s="83"/>
      <c r="J34" s="83"/>
      <c r="K34" s="83"/>
      <c r="L34" s="83"/>
      <c r="M34" s="83"/>
      <c r="N34" s="83"/>
      <c r="O34" s="83"/>
      <c r="P34" s="83"/>
      <c r="Q34" s="83"/>
      <c r="R34" s="83"/>
      <c r="S34" s="83"/>
      <c r="T34" s="83"/>
      <c r="U34" s="83"/>
    </row>
    <row r="35" spans="5:21">
      <c r="H35" s="105"/>
      <c r="I35" s="106"/>
      <c r="J35" s="106"/>
      <c r="K35" s="106"/>
      <c r="L35" s="106"/>
      <c r="M35" s="106"/>
      <c r="N35" s="106"/>
      <c r="O35" s="106"/>
      <c r="P35" s="106"/>
      <c r="Q35" s="106"/>
      <c r="R35" s="106"/>
      <c r="S35" s="106"/>
    </row>
    <row r="36" spans="5:21">
      <c r="H36" s="105"/>
      <c r="I36" s="106"/>
      <c r="J36" s="106"/>
      <c r="K36" s="106"/>
      <c r="L36" s="106"/>
      <c r="M36" s="106"/>
      <c r="N36" s="106"/>
      <c r="O36" s="106"/>
      <c r="P36" s="106"/>
      <c r="Q36" s="106"/>
      <c r="R36" s="106"/>
      <c r="S36" s="106"/>
    </row>
    <row r="37" spans="5:21">
      <c r="H37" s="105"/>
      <c r="I37" s="106"/>
      <c r="J37" s="106"/>
      <c r="K37" s="106"/>
      <c r="L37" s="106"/>
      <c r="M37" s="106"/>
      <c r="N37" s="106"/>
      <c r="O37" s="106"/>
      <c r="P37" s="106"/>
      <c r="Q37" s="106"/>
      <c r="R37" s="106"/>
      <c r="S37" s="106"/>
    </row>
    <row r="38" spans="5:21">
      <c r="H38" s="105"/>
      <c r="I38" s="106"/>
      <c r="J38" s="106"/>
      <c r="K38" s="106"/>
      <c r="L38" s="106"/>
      <c r="M38" s="106"/>
      <c r="N38" s="106"/>
      <c r="O38" s="106"/>
      <c r="P38" s="106"/>
      <c r="Q38" s="106"/>
      <c r="R38" s="106"/>
      <c r="S38" s="106"/>
    </row>
    <row r="39" spans="5:21">
      <c r="H39" s="105"/>
      <c r="I39" s="106"/>
      <c r="J39" s="106"/>
      <c r="K39" s="106"/>
      <c r="L39" s="106"/>
      <c r="M39" s="106"/>
      <c r="N39" s="106"/>
      <c r="O39" s="106"/>
      <c r="P39" s="106"/>
      <c r="Q39" s="106"/>
      <c r="R39" s="106"/>
      <c r="S39" s="106"/>
    </row>
    <row r="40" spans="5:21">
      <c r="H40" s="105"/>
      <c r="I40" s="106"/>
      <c r="J40" s="106"/>
      <c r="K40" s="106"/>
      <c r="L40" s="106"/>
      <c r="M40" s="106"/>
      <c r="N40" s="106"/>
      <c r="O40" s="106"/>
      <c r="P40" s="106"/>
      <c r="Q40" s="106"/>
      <c r="R40" s="106"/>
      <c r="S40" s="106"/>
    </row>
    <row r="41" spans="5:21">
      <c r="H41" s="107"/>
      <c r="I41" s="106"/>
      <c r="J41" s="106"/>
      <c r="K41" s="106"/>
      <c r="L41" s="106"/>
      <c r="M41" s="106"/>
      <c r="N41" s="106"/>
      <c r="O41" s="106"/>
      <c r="P41" s="106"/>
      <c r="Q41" s="106"/>
      <c r="R41" s="106"/>
      <c r="S41" s="108"/>
    </row>
    <row r="42" spans="5:21">
      <c r="H42" s="107"/>
      <c r="I42" s="107"/>
      <c r="J42" s="107"/>
      <c r="K42" s="107"/>
      <c r="L42" s="107"/>
      <c r="M42" s="107"/>
      <c r="N42" s="107"/>
      <c r="O42" s="107"/>
      <c r="P42" s="107"/>
      <c r="Q42" s="107"/>
      <c r="R42" s="107"/>
      <c r="S42" s="107"/>
    </row>
    <row r="43" spans="5:21">
      <c r="H43" s="107"/>
      <c r="I43" s="107"/>
      <c r="J43" s="107"/>
      <c r="K43" s="107"/>
      <c r="L43" s="107"/>
      <c r="M43" s="107"/>
      <c r="N43" s="107"/>
      <c r="O43" s="107"/>
      <c r="P43" s="107"/>
      <c r="Q43" s="107"/>
      <c r="R43" s="107"/>
      <c r="S43" s="107"/>
      <c r="T43" s="107"/>
    </row>
    <row r="44" spans="5:21">
      <c r="H44" s="107"/>
      <c r="I44" s="107"/>
      <c r="J44" s="107"/>
      <c r="K44" s="107"/>
      <c r="L44" s="107"/>
      <c r="M44" s="107"/>
      <c r="N44" s="107"/>
      <c r="O44" s="107"/>
      <c r="P44" s="107"/>
      <c r="Q44" s="107"/>
      <c r="R44" s="107"/>
      <c r="S44" s="107"/>
      <c r="T44" s="107"/>
    </row>
    <row r="45" spans="5:21">
      <c r="H45" s="107"/>
      <c r="I45" s="107"/>
      <c r="J45" s="107"/>
      <c r="K45" s="107"/>
      <c r="L45" s="107"/>
      <c r="M45" s="107"/>
      <c r="N45" s="107"/>
      <c r="O45" s="107"/>
      <c r="P45" s="107"/>
      <c r="Q45" s="107"/>
      <c r="R45" s="107"/>
      <c r="S45" s="107"/>
      <c r="T45" s="107"/>
    </row>
    <row r="46" spans="5:21">
      <c r="H46" s="107"/>
      <c r="I46" s="107"/>
      <c r="J46" s="107"/>
      <c r="K46" s="107"/>
      <c r="L46" s="107"/>
      <c r="M46" s="107"/>
      <c r="N46" s="107"/>
      <c r="O46" s="107"/>
      <c r="P46" s="107"/>
      <c r="Q46" s="107"/>
      <c r="R46" s="107"/>
      <c r="S46" s="107"/>
      <c r="T46" s="107"/>
    </row>
    <row r="47" spans="5:21">
      <c r="H47" s="107"/>
      <c r="I47" s="107"/>
      <c r="J47" s="107"/>
      <c r="K47" s="107"/>
      <c r="L47" s="107"/>
      <c r="M47" s="107"/>
      <c r="N47" s="107"/>
      <c r="O47" s="107"/>
      <c r="P47" s="107"/>
      <c r="Q47" s="107"/>
      <c r="R47" s="107"/>
      <c r="S47" s="107"/>
      <c r="T47" s="107"/>
    </row>
    <row r="65" spans="2:2">
      <c r="B65" s="4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5">
    <mergeCell ref="E7:G7"/>
    <mergeCell ref="G2:V2"/>
    <mergeCell ref="G3:V3"/>
    <mergeCell ref="E26:V26"/>
    <mergeCell ref="C7:C9"/>
  </mergeCells>
  <phoneticPr fontId="0" type="noConversion"/>
  <hyperlinks>
    <hyperlink ref="C4" location="Indice!A1" display="Indice!A1" xr:uid="{00000000-0004-0000-0100-000000000000}"/>
  </hyperlinks>
  <printOptions horizontalCentered="1"/>
  <pageMargins left="0.39370078740157483" right="0.78740157480314965" top="0.39370078740157483" bottom="0.98425196850393704" header="0" footer="0"/>
  <pageSetup paperSize="9" scale="94"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118F-F5F2-4B3B-B6F5-4EDFC1C6B3DC}">
  <sheetPr>
    <pageSetUpPr fitToPage="1"/>
  </sheetPr>
  <dimension ref="B1:N24"/>
  <sheetViews>
    <sheetView showGridLines="0" workbookViewId="0">
      <selection activeCell="Q16" sqref="Q16"/>
    </sheetView>
  </sheetViews>
  <sheetFormatPr baseColWidth="10" defaultColWidth="11.42578125" defaultRowHeight="12.75"/>
  <cols>
    <col min="1" max="1" width="0.140625" style="234" customWidth="1"/>
    <col min="2" max="2" width="2.85546875" style="234" customWidth="1"/>
    <col min="3" max="3" width="23.85546875" style="234" customWidth="1"/>
    <col min="4" max="4" width="1.140625" style="234" customWidth="1"/>
    <col min="5" max="5" width="17.140625" style="234" customWidth="1"/>
    <col min="6" max="6" width="11.42578125" style="234"/>
    <col min="7" max="7" width="5.85546875" style="234" customWidth="1"/>
    <col min="8" max="8" width="3" style="234" customWidth="1"/>
    <col min="9" max="9" width="11.42578125" style="234"/>
    <col min="10" max="10" width="5.85546875" style="234" customWidth="1"/>
    <col min="11" max="11" width="2.42578125" style="234" customWidth="1"/>
    <col min="12" max="12" width="11.42578125" style="234"/>
    <col min="13" max="13" width="5.85546875" style="234" customWidth="1"/>
    <col min="14" max="14" width="3" style="234" customWidth="1"/>
    <col min="15" max="16384" width="11.42578125" style="234"/>
  </cols>
  <sheetData>
    <row r="1" spans="2:13" ht="0.75" customHeight="1"/>
    <row r="2" spans="2:13" ht="21" customHeight="1">
      <c r="B2" s="252"/>
      <c r="E2" s="481" t="s">
        <v>175</v>
      </c>
      <c r="F2" s="481"/>
      <c r="G2" s="481"/>
      <c r="H2" s="481"/>
      <c r="I2" s="481"/>
      <c r="J2" s="481"/>
      <c r="K2" s="481"/>
      <c r="L2" s="481"/>
      <c r="M2" s="481"/>
    </row>
    <row r="3" spans="2:13" ht="15" customHeight="1">
      <c r="E3" s="482" t="s">
        <v>207</v>
      </c>
      <c r="F3" s="482"/>
      <c r="G3" s="482"/>
      <c r="H3" s="482"/>
      <c r="I3" s="482"/>
      <c r="J3" s="482"/>
      <c r="K3" s="482"/>
      <c r="L3" s="482"/>
      <c r="M3" s="482"/>
    </row>
    <row r="4" spans="2:13" s="236" customFormat="1" ht="20.25" customHeight="1">
      <c r="B4" s="235"/>
      <c r="C4" s="12" t="str">
        <f>'C15'!C4</f>
        <v>Intercambios internacionales</v>
      </c>
    </row>
    <row r="5" spans="2:13" s="236" customFormat="1" ht="13.5" customHeight="1">
      <c r="B5" s="235"/>
      <c r="C5" s="238"/>
      <c r="D5" s="239"/>
      <c r="E5" s="239"/>
    </row>
    <row r="6" spans="2:13" s="236" customFormat="1" ht="12.75" customHeight="1">
      <c r="B6" s="235"/>
      <c r="C6" s="498" t="s">
        <v>256</v>
      </c>
      <c r="D6" s="239"/>
      <c r="E6" s="302"/>
      <c r="F6" s="502" t="s">
        <v>140</v>
      </c>
      <c r="G6" s="502"/>
      <c r="H6" s="303"/>
      <c r="I6" s="502" t="s">
        <v>141</v>
      </c>
      <c r="J6" s="502"/>
      <c r="K6" s="303"/>
      <c r="L6" s="502" t="s">
        <v>2</v>
      </c>
      <c r="M6" s="502"/>
    </row>
    <row r="7" spans="2:13" s="236" customFormat="1" ht="15.75" customHeight="1">
      <c r="B7" s="235"/>
      <c r="C7" s="498"/>
      <c r="D7" s="239"/>
      <c r="E7" s="304"/>
      <c r="F7" s="305" t="s">
        <v>134</v>
      </c>
      <c r="G7" s="305" t="s">
        <v>135</v>
      </c>
      <c r="H7" s="305"/>
      <c r="I7" s="305" t="s">
        <v>134</v>
      </c>
      <c r="J7" s="305" t="s">
        <v>135</v>
      </c>
      <c r="K7" s="305"/>
      <c r="L7" s="305" t="s">
        <v>134</v>
      </c>
      <c r="M7" s="305" t="s">
        <v>135</v>
      </c>
    </row>
    <row r="8" spans="2:13" s="236" customFormat="1" ht="12.75" customHeight="1">
      <c r="B8" s="235"/>
      <c r="C8" s="498"/>
      <c r="D8" s="239"/>
      <c r="E8" s="306" t="s">
        <v>136</v>
      </c>
      <c r="F8" s="307">
        <v>245.28</v>
      </c>
      <c r="G8" s="308">
        <f t="shared" ref="G8:G14" si="0">(F8/$L$14)*100</f>
        <v>6.1313553554292861</v>
      </c>
      <c r="H8" s="309"/>
      <c r="I8" s="307">
        <v>297.83999999999997</v>
      </c>
      <c r="J8" s="308">
        <f t="shared" ref="J8:J14" si="1">(I8/$L$14)*100</f>
        <v>7.4452172173069906</v>
      </c>
      <c r="K8" s="309"/>
      <c r="L8" s="307">
        <f t="shared" ref="L8" si="2">F8+I8</f>
        <v>543.12</v>
      </c>
      <c r="M8" s="308">
        <f t="shared" ref="M8:M14" si="3">(L8/$L$14)*100</f>
        <v>13.576572572736275</v>
      </c>
    </row>
    <row r="9" spans="2:13" s="236" customFormat="1" ht="12.75" customHeight="1">
      <c r="B9" s="235"/>
      <c r="C9" s="498"/>
      <c r="D9" s="239"/>
      <c r="E9" s="306" t="s">
        <v>187</v>
      </c>
      <c r="F9" s="307">
        <v>120.85789000000001</v>
      </c>
      <c r="G9" s="308">
        <f t="shared" si="0"/>
        <v>3.021129611453782</v>
      </c>
      <c r="H9" s="309"/>
      <c r="I9" s="307">
        <v>179.92259999999999</v>
      </c>
      <c r="J9" s="308">
        <f t="shared" si="1"/>
        <v>4.4975921276612905</v>
      </c>
      <c r="K9" s="309"/>
      <c r="L9" s="307">
        <f>F9+I9</f>
        <v>300.78048999999999</v>
      </c>
      <c r="M9" s="308">
        <f t="shared" si="3"/>
        <v>7.5187217391150707</v>
      </c>
    </row>
    <row r="10" spans="2:13" s="236" customFormat="1" ht="12.75" customHeight="1">
      <c r="B10" s="235"/>
      <c r="C10" s="498"/>
      <c r="D10" s="239"/>
      <c r="E10" s="306" t="s">
        <v>137</v>
      </c>
      <c r="F10" s="307">
        <v>402.14697999999999</v>
      </c>
      <c r="G10" s="308">
        <f t="shared" si="0"/>
        <v>10.052617577840483</v>
      </c>
      <c r="H10" s="309"/>
      <c r="I10" s="307">
        <v>280.74801000000002</v>
      </c>
      <c r="J10" s="308">
        <f t="shared" si="1"/>
        <v>7.0179623884524425</v>
      </c>
      <c r="K10" s="309"/>
      <c r="L10" s="307">
        <f>F10+I10</f>
        <v>682.89499000000001</v>
      </c>
      <c r="M10" s="308">
        <f t="shared" si="3"/>
        <v>17.070579966292925</v>
      </c>
    </row>
    <row r="11" spans="2:13" s="236" customFormat="1" ht="12.75" customHeight="1">
      <c r="B11" s="235"/>
      <c r="C11" s="339" t="s">
        <v>180</v>
      </c>
      <c r="D11" s="239"/>
      <c r="E11" s="310" t="s">
        <v>188</v>
      </c>
      <c r="F11" s="307">
        <v>604.51179999999999</v>
      </c>
      <c r="G11" s="308">
        <f t="shared" si="0"/>
        <v>15.111206222888935</v>
      </c>
      <c r="H11" s="309"/>
      <c r="I11" s="307">
        <v>1672.4671099999998</v>
      </c>
      <c r="J11" s="308">
        <f t="shared" si="1"/>
        <v>41.807282174159496</v>
      </c>
      <c r="K11" s="309"/>
      <c r="L11" s="307">
        <f>F11+I11</f>
        <v>2276.9789099999998</v>
      </c>
      <c r="M11" s="308">
        <f t="shared" si="3"/>
        <v>56.918488397048428</v>
      </c>
    </row>
    <row r="12" spans="2:13" s="236" customFormat="1" ht="12.75" customHeight="1">
      <c r="B12" s="235"/>
      <c r="C12" s="339"/>
      <c r="D12" s="239"/>
      <c r="E12" s="310" t="s">
        <v>26</v>
      </c>
      <c r="F12" s="307">
        <v>74.349996000000004</v>
      </c>
      <c r="G12" s="308">
        <f t="shared" si="0"/>
        <v>1.8585544934391147</v>
      </c>
      <c r="H12" s="309"/>
      <c r="I12" s="307">
        <v>44.984594999999999</v>
      </c>
      <c r="J12" s="308">
        <f t="shared" si="1"/>
        <v>1.1244966465470787</v>
      </c>
      <c r="K12" s="309"/>
      <c r="L12" s="307">
        <f>F12+I12</f>
        <v>119.334591</v>
      </c>
      <c r="M12" s="308">
        <f t="shared" si="3"/>
        <v>2.9830511399861934</v>
      </c>
    </row>
    <row r="13" spans="2:13" s="236" customFormat="1" ht="12.75" customHeight="1">
      <c r="B13" s="235"/>
      <c r="C13" s="238"/>
      <c r="D13" s="238"/>
      <c r="E13" s="310" t="s">
        <v>202</v>
      </c>
      <c r="F13" s="307">
        <v>9.4903790000000008</v>
      </c>
      <c r="G13" s="308">
        <f t="shared" si="0"/>
        <v>0.2372345323984982</v>
      </c>
      <c r="H13" s="309"/>
      <c r="I13" s="307">
        <v>67.821196000000043</v>
      </c>
      <c r="J13" s="308">
        <f t="shared" si="1"/>
        <v>1.6953516524226171</v>
      </c>
      <c r="K13" s="309"/>
      <c r="L13" s="307">
        <f>F13+I13</f>
        <v>77.311575000000047</v>
      </c>
      <c r="M13" s="308">
        <f t="shared" si="3"/>
        <v>1.9325861848211154</v>
      </c>
    </row>
    <row r="14" spans="2:13" s="236" customFormat="1" ht="12.75" customHeight="1">
      <c r="B14" s="235"/>
      <c r="C14" s="238"/>
      <c r="D14" s="238"/>
      <c r="E14" s="311" t="s">
        <v>2</v>
      </c>
      <c r="F14" s="312">
        <f>SUM(F8:F13)</f>
        <v>1456.6370449999999</v>
      </c>
      <c r="G14" s="313">
        <f t="shared" si="0"/>
        <v>36.412097793450101</v>
      </c>
      <c r="H14" s="313"/>
      <c r="I14" s="312">
        <f>SUM(I8:I13)</f>
        <v>2543.7835109999996</v>
      </c>
      <c r="J14" s="313">
        <f t="shared" si="1"/>
        <v>63.587902206549906</v>
      </c>
      <c r="K14" s="313"/>
      <c r="L14" s="312">
        <f>SUM(L8:L13)</f>
        <v>4000.4205559999996</v>
      </c>
      <c r="M14" s="313">
        <f t="shared" si="3"/>
        <v>100</v>
      </c>
    </row>
    <row r="15" spans="2:13" s="236" customFormat="1" ht="12.75" customHeight="1">
      <c r="B15" s="235"/>
      <c r="C15" s="238"/>
      <c r="D15" s="238"/>
      <c r="E15" s="372" t="s">
        <v>148</v>
      </c>
      <c r="F15" s="373"/>
      <c r="G15" s="373"/>
      <c r="H15" s="373"/>
      <c r="I15" s="373"/>
      <c r="J15" s="373"/>
      <c r="K15" s="373"/>
      <c r="L15" s="373"/>
      <c r="M15" s="373"/>
    </row>
    <row r="16" spans="2:13" s="236" customFormat="1" ht="12.75" customHeight="1">
      <c r="B16" s="235"/>
      <c r="C16" s="238"/>
      <c r="D16" s="238"/>
    </row>
    <row r="17" spans="2:14" s="236" customFormat="1" ht="12.75" customHeight="1">
      <c r="B17" s="235"/>
      <c r="C17" s="238"/>
      <c r="D17" s="238"/>
      <c r="E17" s="238"/>
      <c r="F17" s="238"/>
      <c r="G17" s="238"/>
      <c r="H17" s="238"/>
    </row>
    <row r="18" spans="2:14" s="236" customFormat="1" ht="12.75" customHeight="1">
      <c r="B18" s="235"/>
      <c r="C18" s="238"/>
      <c r="D18" s="238"/>
      <c r="E18" s="238"/>
      <c r="F18" s="238"/>
      <c r="G18" s="238"/>
      <c r="H18" s="238"/>
    </row>
    <row r="19" spans="2:14">
      <c r="C19" s="238"/>
      <c r="D19" s="238"/>
      <c r="E19" s="238"/>
      <c r="F19" s="238"/>
      <c r="G19" s="238"/>
      <c r="H19" s="238"/>
      <c r="I19" s="236"/>
      <c r="J19" s="236"/>
      <c r="K19" s="236"/>
      <c r="L19" s="236"/>
      <c r="M19" s="236"/>
      <c r="N19" s="236"/>
    </row>
    <row r="20" spans="2:14">
      <c r="C20" s="238"/>
      <c r="D20" s="238"/>
      <c r="E20" s="238"/>
      <c r="F20" s="238"/>
      <c r="G20" s="238"/>
      <c r="H20" s="238"/>
      <c r="I20" s="236"/>
      <c r="J20" s="236"/>
      <c r="K20" s="236"/>
      <c r="L20" s="236"/>
      <c r="M20" s="236"/>
      <c r="N20" s="236"/>
    </row>
    <row r="21" spans="2:14">
      <c r="C21" s="238"/>
      <c r="D21" s="238"/>
      <c r="E21" s="238"/>
      <c r="F21" s="238"/>
      <c r="G21" s="238"/>
      <c r="H21" s="238"/>
      <c r="I21" s="236"/>
      <c r="J21" s="236"/>
      <c r="K21" s="236"/>
      <c r="L21" s="236"/>
      <c r="M21" s="236"/>
      <c r="N21" s="236"/>
    </row>
    <row r="22" spans="2:14">
      <c r="C22" s="238"/>
      <c r="D22" s="238"/>
      <c r="E22" s="238"/>
      <c r="F22" s="238"/>
      <c r="G22" s="238"/>
      <c r="H22" s="238"/>
      <c r="I22" s="236"/>
      <c r="J22" s="236"/>
      <c r="K22" s="236"/>
      <c r="L22" s="236"/>
      <c r="M22" s="236"/>
      <c r="N22" s="236"/>
    </row>
    <row r="23" spans="2:14">
      <c r="C23" s="238"/>
      <c r="D23" s="238"/>
      <c r="E23" s="238"/>
      <c r="F23" s="238"/>
      <c r="G23" s="238"/>
      <c r="H23" s="238"/>
      <c r="I23" s="236"/>
      <c r="J23" s="236"/>
      <c r="K23" s="236"/>
      <c r="L23" s="236"/>
      <c r="M23" s="236"/>
      <c r="N23" s="236"/>
    </row>
    <row r="24" spans="2:14">
      <c r="C24" s="238"/>
      <c r="D24" s="238"/>
      <c r="E24" s="238"/>
      <c r="F24" s="238"/>
      <c r="G24" s="238"/>
      <c r="H24" s="238"/>
      <c r="I24" s="236"/>
      <c r="J24" s="236"/>
      <c r="K24" s="236"/>
      <c r="L24" s="236"/>
      <c r="M24" s="236"/>
      <c r="N24" s="236"/>
    </row>
  </sheetData>
  <mergeCells count="6">
    <mergeCell ref="E2:M2"/>
    <mergeCell ref="E3:M3"/>
    <mergeCell ref="C6:C10"/>
    <mergeCell ref="F6:G6"/>
    <mergeCell ref="I6:J6"/>
    <mergeCell ref="L6:M6"/>
  </mergeCells>
  <hyperlinks>
    <hyperlink ref="C4" location="Indice!A1" display="Indice!A1" xr:uid="{D588AC3D-1C16-4DFF-BA3A-A03D6F2A9CE5}"/>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X37"/>
  <sheetViews>
    <sheetView showGridLines="0" workbookViewId="0"/>
  </sheetViews>
  <sheetFormatPr baseColWidth="10" defaultColWidth="12.85546875" defaultRowHeight="12.75"/>
  <cols>
    <col min="1" max="1" width="0.140625" style="263" customWidth="1"/>
    <col min="2" max="2" width="2.85546875" style="263" customWidth="1"/>
    <col min="3" max="3" width="23.85546875" style="263" customWidth="1"/>
    <col min="4" max="4" width="1.140625" style="273" customWidth="1"/>
    <col min="5" max="5" width="115.42578125" style="273" customWidth="1"/>
    <col min="6" max="6" width="6.85546875" style="273" customWidth="1"/>
    <col min="7" max="7" width="14.140625" style="273" bestFit="1" customWidth="1"/>
    <col min="8" max="8" width="8.140625" style="273" customWidth="1"/>
    <col min="9" max="12" width="12.85546875" style="273" customWidth="1"/>
    <col min="13" max="13" width="6.85546875" style="273" customWidth="1"/>
    <col min="14" max="178" width="12.85546875" style="273" customWidth="1"/>
    <col min="179" max="16384" width="12.85546875" style="273"/>
  </cols>
  <sheetData>
    <row r="1" spans="2:24" s="263" customFormat="1" ht="0.75" customHeight="1"/>
    <row r="2" spans="2:24" s="263" customFormat="1" ht="21" customHeight="1">
      <c r="B2" s="263" t="s">
        <v>30</v>
      </c>
      <c r="D2" s="264"/>
      <c r="E2" s="361" t="s">
        <v>175</v>
      </c>
      <c r="F2" s="264"/>
      <c r="G2" s="264"/>
      <c r="H2" s="264"/>
      <c r="M2" s="264"/>
    </row>
    <row r="3" spans="2:24" s="263" customFormat="1" ht="15" customHeight="1">
      <c r="E3" s="357" t="s">
        <v>207</v>
      </c>
      <c r="F3" s="264"/>
      <c r="G3" s="264"/>
      <c r="H3" s="264"/>
      <c r="I3" s="278"/>
      <c r="J3" s="278"/>
      <c r="M3" s="264"/>
    </row>
    <row r="4" spans="2:24" s="265" customFormat="1" ht="20.25" customHeight="1">
      <c r="B4" s="266"/>
      <c r="C4" s="12" t="str">
        <f>'C15'!C4</f>
        <v>Intercambios internacionales</v>
      </c>
    </row>
    <row r="5" spans="2:24" s="265" customFormat="1" ht="12.75" customHeight="1">
      <c r="B5" s="266"/>
      <c r="C5" s="267"/>
    </row>
    <row r="6" spans="2:24" ht="15">
      <c r="E6" s="269"/>
      <c r="F6" s="269"/>
      <c r="G6" s="269"/>
      <c r="H6" s="269"/>
      <c r="I6" s="269"/>
      <c r="J6" s="269"/>
      <c r="K6" s="269"/>
      <c r="L6" s="269"/>
      <c r="M6" s="269"/>
      <c r="N6" s="279"/>
      <c r="O6" s="270"/>
      <c r="P6" s="265"/>
      <c r="Q6" s="265"/>
      <c r="R6" s="265"/>
      <c r="S6" s="265"/>
      <c r="T6" s="265"/>
      <c r="U6" s="265"/>
      <c r="V6" s="265"/>
      <c r="W6" s="265"/>
      <c r="X6" s="265"/>
    </row>
    <row r="7" spans="2:24" ht="15" customHeight="1">
      <c r="C7" s="503" t="s">
        <v>181</v>
      </c>
      <c r="E7" s="271"/>
      <c r="F7" s="362"/>
      <c r="G7" s="269"/>
      <c r="H7" s="269"/>
      <c r="I7" s="269"/>
      <c r="J7" s="269"/>
      <c r="K7" s="269"/>
      <c r="L7" s="269"/>
      <c r="M7" s="269"/>
      <c r="N7" s="269"/>
      <c r="O7" s="270"/>
      <c r="P7" s="265"/>
      <c r="Q7" s="265"/>
      <c r="R7" s="265"/>
      <c r="S7" s="265"/>
      <c r="T7" s="265"/>
      <c r="U7" s="265"/>
      <c r="V7" s="265"/>
      <c r="W7" s="265"/>
      <c r="X7" s="265"/>
    </row>
    <row r="8" spans="2:24" ht="15">
      <c r="C8" s="503"/>
      <c r="E8" s="271"/>
      <c r="F8" s="362"/>
      <c r="G8" s="269"/>
      <c r="H8" s="269"/>
      <c r="I8" s="269"/>
      <c r="J8" s="269"/>
      <c r="K8" s="269"/>
      <c r="L8" s="269"/>
      <c r="M8" s="269"/>
      <c r="N8" s="269"/>
      <c r="O8" s="270"/>
      <c r="P8" s="265"/>
      <c r="Q8" s="265"/>
      <c r="R8" s="265"/>
      <c r="S8" s="265"/>
      <c r="T8" s="265"/>
      <c r="U8" s="265"/>
      <c r="V8" s="265"/>
      <c r="W8" s="265"/>
      <c r="X8" s="265"/>
    </row>
    <row r="9" spans="2:24" ht="15">
      <c r="C9" s="503"/>
      <c r="E9" s="271"/>
      <c r="F9" s="362"/>
      <c r="G9" s="269"/>
      <c r="H9" s="269"/>
      <c r="I9" s="269"/>
      <c r="J9" s="269"/>
      <c r="K9" s="269"/>
      <c r="L9" s="269"/>
      <c r="M9" s="269"/>
      <c r="N9" s="269"/>
      <c r="O9" s="270"/>
      <c r="P9" s="265"/>
      <c r="Q9" s="265"/>
      <c r="R9" s="265"/>
      <c r="S9" s="265"/>
      <c r="T9" s="265"/>
      <c r="U9" s="265"/>
      <c r="V9" s="265"/>
      <c r="W9" s="265"/>
      <c r="X9" s="265"/>
    </row>
    <row r="10" spans="2:24" ht="15">
      <c r="C10" s="503"/>
      <c r="E10" s="271"/>
      <c r="F10" s="362"/>
      <c r="G10" s="269"/>
      <c r="H10" s="269"/>
      <c r="I10" s="269"/>
      <c r="J10" s="269"/>
      <c r="K10" s="269"/>
      <c r="L10" s="269"/>
      <c r="M10" s="269"/>
      <c r="N10" s="269"/>
      <c r="O10" s="270"/>
      <c r="P10" s="265"/>
      <c r="Q10" s="265"/>
      <c r="R10" s="265"/>
      <c r="S10" s="265"/>
      <c r="T10" s="265"/>
      <c r="U10" s="265"/>
      <c r="V10" s="265"/>
      <c r="W10" s="265"/>
      <c r="X10" s="265"/>
    </row>
    <row r="11" spans="2:24" ht="19.5" customHeight="1">
      <c r="C11" s="274" t="s">
        <v>51</v>
      </c>
      <c r="E11" s="271"/>
      <c r="F11" s="362"/>
      <c r="G11" s="269"/>
      <c r="H11" s="269"/>
      <c r="I11" s="269"/>
      <c r="J11" s="269"/>
      <c r="K11" s="269"/>
      <c r="L11" s="269"/>
      <c r="M11" s="269"/>
      <c r="N11" s="269"/>
      <c r="O11" s="270"/>
      <c r="P11" s="265"/>
      <c r="Q11" s="265"/>
      <c r="R11" s="265"/>
      <c r="S11" s="265"/>
      <c r="T11" s="265"/>
      <c r="U11" s="265"/>
      <c r="V11" s="265"/>
      <c r="W11" s="265"/>
      <c r="X11" s="265"/>
    </row>
    <row r="12" spans="2:24" ht="15">
      <c r="C12" s="274"/>
      <c r="E12" s="271"/>
      <c r="F12" s="362"/>
      <c r="G12" s="269"/>
      <c r="H12" s="269"/>
      <c r="I12" s="269"/>
      <c r="J12" s="269"/>
      <c r="K12" s="269"/>
      <c r="L12" s="269"/>
      <c r="M12" s="269"/>
      <c r="N12" s="269"/>
      <c r="O12" s="270"/>
      <c r="P12" s="265"/>
      <c r="Q12" s="265"/>
      <c r="R12" s="265"/>
      <c r="S12" s="265"/>
      <c r="T12" s="265"/>
      <c r="U12" s="265"/>
      <c r="V12" s="265"/>
      <c r="W12" s="265"/>
      <c r="X12" s="265"/>
    </row>
    <row r="13" spans="2:24" ht="15">
      <c r="C13" s="274"/>
      <c r="E13" s="271"/>
      <c r="F13" s="362"/>
      <c r="G13" s="269"/>
      <c r="H13" s="269"/>
      <c r="I13" s="269"/>
      <c r="J13" s="269"/>
      <c r="K13" s="269"/>
      <c r="L13" s="269"/>
      <c r="M13" s="269"/>
      <c r="N13" s="269"/>
      <c r="O13" s="270"/>
      <c r="P13" s="265"/>
      <c r="Q13" s="265"/>
      <c r="R13" s="265"/>
      <c r="S13" s="265"/>
      <c r="T13" s="265"/>
      <c r="U13" s="265"/>
      <c r="V13" s="265"/>
      <c r="W13" s="265"/>
      <c r="X13" s="265"/>
    </row>
    <row r="14" spans="2:24" ht="15">
      <c r="E14" s="271"/>
      <c r="F14" s="362"/>
      <c r="G14" s="269"/>
      <c r="H14" s="269"/>
      <c r="I14" s="269"/>
      <c r="J14" s="269"/>
      <c r="K14" s="269"/>
      <c r="L14" s="269"/>
      <c r="M14" s="269"/>
      <c r="N14" s="269"/>
      <c r="O14" s="270"/>
      <c r="P14" s="265"/>
      <c r="Q14" s="265"/>
      <c r="R14" s="265"/>
      <c r="S14" s="265"/>
      <c r="T14" s="265"/>
      <c r="U14" s="265"/>
      <c r="V14" s="265"/>
      <c r="W14" s="265"/>
      <c r="X14" s="265"/>
    </row>
    <row r="15" spans="2:24" ht="15">
      <c r="E15" s="271"/>
      <c r="F15" s="362"/>
      <c r="G15" s="269"/>
      <c r="H15" s="269"/>
      <c r="I15" s="269"/>
      <c r="J15" s="269"/>
      <c r="K15" s="269"/>
      <c r="L15" s="269"/>
      <c r="M15" s="269"/>
      <c r="N15" s="269"/>
      <c r="O15" s="270"/>
      <c r="P15" s="265"/>
      <c r="Q15" s="265"/>
      <c r="R15" s="265"/>
      <c r="S15" s="265"/>
      <c r="T15" s="265"/>
      <c r="U15" s="265"/>
      <c r="V15" s="265"/>
      <c r="W15" s="265"/>
      <c r="X15" s="265"/>
    </row>
    <row r="16" spans="2:24" ht="15">
      <c r="E16" s="271"/>
      <c r="F16" s="362"/>
      <c r="G16" s="269"/>
      <c r="H16" s="269"/>
      <c r="I16" s="269"/>
      <c r="J16" s="269"/>
      <c r="K16" s="269"/>
      <c r="L16" s="269"/>
      <c r="M16" s="269"/>
      <c r="N16" s="269"/>
      <c r="O16" s="270"/>
      <c r="P16" s="265"/>
      <c r="Q16" s="265"/>
      <c r="R16" s="265"/>
      <c r="S16" s="265"/>
      <c r="T16" s="265"/>
      <c r="U16" s="265"/>
      <c r="V16" s="265"/>
      <c r="W16" s="265"/>
      <c r="X16" s="265"/>
    </row>
    <row r="17" spans="5:24" ht="15">
      <c r="E17" s="271"/>
      <c r="F17" s="362"/>
      <c r="G17" s="269"/>
      <c r="H17" s="269"/>
      <c r="I17" s="269"/>
      <c r="J17" s="269"/>
      <c r="K17" s="269"/>
      <c r="L17" s="269"/>
      <c r="M17" s="269"/>
      <c r="O17" s="270"/>
      <c r="P17" s="265"/>
      <c r="Q17" s="265"/>
      <c r="R17" s="265"/>
      <c r="S17" s="265"/>
      <c r="T17" s="265"/>
      <c r="U17" s="265"/>
      <c r="V17" s="265"/>
      <c r="W17" s="265"/>
      <c r="X17" s="265"/>
    </row>
    <row r="18" spans="5:24" ht="15">
      <c r="E18" s="271"/>
      <c r="F18" s="362"/>
      <c r="G18" s="269"/>
      <c r="H18" s="269"/>
      <c r="I18" s="269"/>
      <c r="J18" s="269"/>
      <c r="K18" s="269"/>
      <c r="L18" s="269"/>
      <c r="M18" s="269"/>
      <c r="N18" s="269"/>
      <c r="O18" s="270"/>
      <c r="P18" s="265"/>
      <c r="Q18" s="265"/>
      <c r="R18" s="265"/>
      <c r="S18" s="265"/>
      <c r="T18" s="265"/>
      <c r="U18" s="265"/>
      <c r="V18" s="265"/>
      <c r="W18" s="265"/>
      <c r="X18" s="265"/>
    </row>
    <row r="19" spans="5:24" ht="15">
      <c r="E19" s="271"/>
      <c r="F19" s="362"/>
      <c r="G19" s="269"/>
      <c r="H19" s="269"/>
      <c r="I19" s="269"/>
      <c r="J19" s="269"/>
      <c r="K19" s="269"/>
      <c r="L19" s="269"/>
      <c r="M19" s="269"/>
      <c r="N19" s="269"/>
      <c r="O19" s="270"/>
      <c r="P19" s="265"/>
      <c r="Q19" s="265"/>
      <c r="R19" s="265"/>
      <c r="S19" s="265"/>
      <c r="T19" s="265"/>
      <c r="U19" s="265"/>
      <c r="V19" s="265"/>
      <c r="W19" s="265"/>
      <c r="X19" s="265"/>
    </row>
    <row r="20" spans="5:24" ht="15">
      <c r="E20" s="271"/>
      <c r="F20" s="362"/>
      <c r="G20" s="269"/>
      <c r="H20" s="269"/>
      <c r="I20" s="269"/>
      <c r="J20" s="269"/>
      <c r="K20" s="269"/>
      <c r="L20" s="269"/>
      <c r="M20" s="269"/>
      <c r="N20" s="269"/>
      <c r="O20" s="270"/>
      <c r="P20" s="265"/>
      <c r="Q20" s="265"/>
      <c r="R20" s="265"/>
      <c r="S20" s="265"/>
      <c r="T20" s="265"/>
      <c r="U20" s="265"/>
      <c r="V20" s="265"/>
      <c r="W20" s="265"/>
      <c r="X20" s="265"/>
    </row>
    <row r="21" spans="5:24">
      <c r="E21" s="275"/>
      <c r="F21" s="363"/>
      <c r="P21" s="265"/>
      <c r="Q21" s="265"/>
      <c r="R21" s="265"/>
      <c r="S21" s="265"/>
      <c r="T21" s="265"/>
      <c r="U21" s="265"/>
      <c r="V21" s="265"/>
      <c r="W21" s="265"/>
      <c r="X21" s="265"/>
    </row>
    <row r="22" spans="5:24">
      <c r="E22" s="277"/>
      <c r="F22" s="364"/>
      <c r="G22" s="276"/>
      <c r="H22" s="276"/>
      <c r="I22" s="276"/>
      <c r="J22" s="276"/>
      <c r="K22" s="276"/>
      <c r="L22" s="276"/>
      <c r="P22" s="265"/>
      <c r="Q22" s="265"/>
      <c r="R22" s="265"/>
      <c r="S22" s="265"/>
      <c r="T22" s="265"/>
      <c r="U22" s="265"/>
      <c r="V22" s="265"/>
      <c r="W22" s="265"/>
      <c r="X22" s="265"/>
    </row>
    <row r="23" spans="5:24">
      <c r="E23" s="276"/>
      <c r="F23" s="276"/>
      <c r="G23" s="276"/>
      <c r="H23" s="276"/>
      <c r="I23" s="276"/>
      <c r="J23" s="276"/>
      <c r="K23" s="276"/>
      <c r="L23" s="276"/>
      <c r="P23" s="265"/>
      <c r="Q23" s="265"/>
      <c r="R23" s="265"/>
      <c r="S23" s="265"/>
      <c r="T23" s="265"/>
      <c r="U23" s="265"/>
      <c r="V23" s="265"/>
      <c r="W23" s="265"/>
      <c r="X23" s="265"/>
    </row>
    <row r="24" spans="5:24">
      <c r="E24" s="259" t="s">
        <v>182</v>
      </c>
      <c r="F24" s="276"/>
      <c r="G24" s="276"/>
      <c r="H24" s="276"/>
      <c r="I24" s="276"/>
      <c r="J24" s="276"/>
      <c r="K24" s="276"/>
      <c r="L24" s="276"/>
      <c r="P24" s="265"/>
      <c r="Q24" s="265"/>
      <c r="R24" s="265"/>
      <c r="S24" s="265"/>
      <c r="T24" s="265"/>
      <c r="U24" s="265"/>
      <c r="V24" s="265"/>
      <c r="W24" s="265"/>
      <c r="X24" s="265"/>
    </row>
    <row r="25" spans="5:24">
      <c r="P25" s="265"/>
      <c r="Q25" s="265"/>
      <c r="R25" s="265"/>
      <c r="S25" s="265"/>
      <c r="T25" s="265"/>
      <c r="U25" s="265"/>
      <c r="V25" s="265"/>
      <c r="W25" s="265"/>
      <c r="X25" s="265"/>
    </row>
    <row r="26" spans="5:24">
      <c r="P26" s="265"/>
      <c r="Q26" s="265"/>
      <c r="R26" s="265"/>
      <c r="S26" s="265"/>
      <c r="T26" s="265"/>
      <c r="U26" s="265"/>
      <c r="V26" s="265"/>
      <c r="W26" s="265"/>
      <c r="X26" s="265"/>
    </row>
    <row r="27" spans="5:24">
      <c r="P27" s="265"/>
      <c r="Q27" s="265"/>
      <c r="R27" s="265"/>
      <c r="S27" s="265"/>
      <c r="T27" s="265"/>
      <c r="U27" s="265"/>
      <c r="V27" s="265"/>
      <c r="W27" s="265"/>
      <c r="X27" s="265"/>
    </row>
    <row r="28" spans="5:24">
      <c r="P28" s="265"/>
      <c r="Q28" s="265"/>
      <c r="R28" s="265"/>
      <c r="S28" s="265"/>
      <c r="T28" s="265"/>
      <c r="U28" s="265"/>
      <c r="V28" s="265"/>
      <c r="W28" s="265"/>
      <c r="X28" s="265"/>
    </row>
    <row r="29" spans="5:24">
      <c r="P29" s="265"/>
      <c r="Q29" s="265"/>
      <c r="R29" s="265"/>
      <c r="S29" s="265"/>
      <c r="T29" s="265"/>
      <c r="U29" s="265"/>
      <c r="V29" s="265"/>
      <c r="W29" s="265"/>
      <c r="X29" s="265"/>
    </row>
    <row r="30" spans="5:24">
      <c r="P30" s="265"/>
      <c r="Q30" s="265"/>
      <c r="R30" s="265"/>
      <c r="S30" s="265"/>
      <c r="T30" s="265"/>
      <c r="U30" s="265"/>
      <c r="V30" s="265"/>
      <c r="W30" s="265"/>
      <c r="X30" s="265"/>
    </row>
    <row r="31" spans="5:24">
      <c r="P31" s="265"/>
      <c r="Q31" s="265"/>
      <c r="R31" s="265"/>
      <c r="S31" s="265"/>
      <c r="T31" s="265"/>
      <c r="U31" s="265"/>
      <c r="V31" s="265"/>
      <c r="W31" s="265"/>
      <c r="X31" s="265"/>
    </row>
    <row r="32" spans="5:24">
      <c r="P32" s="265"/>
      <c r="Q32" s="265"/>
      <c r="R32" s="265"/>
      <c r="S32" s="265"/>
      <c r="T32" s="265"/>
      <c r="U32" s="265"/>
      <c r="V32" s="265"/>
      <c r="W32" s="265"/>
      <c r="X32" s="265"/>
    </row>
    <row r="33" spans="16:24">
      <c r="P33" s="265"/>
      <c r="Q33" s="265"/>
      <c r="R33" s="265"/>
      <c r="S33" s="265"/>
      <c r="T33" s="265"/>
      <c r="U33" s="265"/>
      <c r="V33" s="265"/>
      <c r="W33" s="265"/>
      <c r="X33" s="265"/>
    </row>
    <row r="34" spans="16:24">
      <c r="P34" s="265"/>
      <c r="Q34" s="265"/>
      <c r="R34" s="265"/>
      <c r="S34" s="265"/>
      <c r="T34" s="265"/>
      <c r="U34" s="265"/>
      <c r="V34" s="265"/>
      <c r="W34" s="265"/>
      <c r="X34" s="265"/>
    </row>
    <row r="35" spans="16:24">
      <c r="P35" s="265"/>
      <c r="Q35" s="265"/>
      <c r="R35" s="265"/>
      <c r="S35" s="265"/>
      <c r="T35" s="265"/>
      <c r="U35" s="265"/>
      <c r="V35" s="265"/>
      <c r="W35" s="265"/>
      <c r="X35" s="265"/>
    </row>
    <row r="36" spans="16:24">
      <c r="P36" s="265"/>
      <c r="Q36" s="265"/>
      <c r="R36" s="265"/>
      <c r="S36" s="265"/>
      <c r="T36" s="265"/>
      <c r="U36" s="265"/>
      <c r="V36" s="265"/>
      <c r="W36" s="265"/>
      <c r="X36" s="265"/>
    </row>
    <row r="37" spans="16:24">
      <c r="P37" s="265"/>
      <c r="Q37" s="265"/>
      <c r="R37" s="265"/>
      <c r="S37" s="265"/>
      <c r="T37" s="265"/>
      <c r="U37" s="265"/>
      <c r="V37" s="265"/>
      <c r="W37" s="265"/>
      <c r="X37" s="265"/>
    </row>
  </sheetData>
  <mergeCells count="1">
    <mergeCell ref="C7:C10"/>
  </mergeCells>
  <printOptions horizontalCentered="1"/>
  <pageMargins left="0.39370078740157483" right="0.78740157480314965" top="0.39370078740157483" bottom="0.98425196850393704" header="0" footer="0"/>
  <pageSetup paperSize="9" scale="91" orientation="landscape"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fitToPage="1"/>
  </sheetPr>
  <dimension ref="A1:O33"/>
  <sheetViews>
    <sheetView showGridLines="0" zoomScale="99" zoomScaleNormal="99" workbookViewId="0">
      <selection activeCell="M7" sqref="M7"/>
    </sheetView>
  </sheetViews>
  <sheetFormatPr baseColWidth="10" defaultColWidth="12.85546875" defaultRowHeight="12.75"/>
  <cols>
    <col min="1" max="1" width="0.140625" style="263" customWidth="1"/>
    <col min="2" max="2" width="2.85546875" style="263" customWidth="1"/>
    <col min="3" max="3" width="23.85546875" style="263" customWidth="1"/>
    <col min="4" max="4" width="1.140625" style="273" customWidth="1"/>
    <col min="5" max="5" width="8.140625" style="273" customWidth="1"/>
    <col min="6" max="6" width="11.5703125" style="273" customWidth="1"/>
    <col min="7" max="7" width="7.5703125" style="273" customWidth="1"/>
    <col min="8" max="8" width="9.140625" style="273" bestFit="1" customWidth="1"/>
    <col min="9" max="9" width="9.5703125" style="273" customWidth="1"/>
    <col min="10" max="10" width="4.42578125" style="273" customWidth="1"/>
    <col min="11" max="169" width="12.85546875" style="273" customWidth="1"/>
    <col min="170" max="16384" width="12.85546875" style="273"/>
  </cols>
  <sheetData>
    <row r="1" spans="1:15" s="263" customFormat="1" ht="0.75" customHeight="1">
      <c r="A1" s="262"/>
    </row>
    <row r="2" spans="1:15" s="263" customFormat="1" ht="21" customHeight="1">
      <c r="E2" s="228"/>
      <c r="F2" s="264"/>
      <c r="G2" s="264"/>
      <c r="H2" s="264"/>
      <c r="J2" s="427" t="s">
        <v>175</v>
      </c>
    </row>
    <row r="3" spans="1:15" s="263" customFormat="1" ht="15" customHeight="1">
      <c r="E3" s="229"/>
      <c r="F3" s="264"/>
      <c r="G3" s="264"/>
      <c r="H3" s="264"/>
      <c r="J3" s="428" t="s">
        <v>207</v>
      </c>
    </row>
    <row r="4" spans="1:15" s="265" customFormat="1" ht="20.25" customHeight="1">
      <c r="B4" s="266"/>
      <c r="C4" s="12" t="str">
        <f>'C15'!C4</f>
        <v>Intercambios internacionales</v>
      </c>
    </row>
    <row r="5" spans="1:15" s="265" customFormat="1" ht="12.75" customHeight="1">
      <c r="B5" s="266"/>
      <c r="C5" s="267"/>
    </row>
    <row r="6" spans="1:15" s="265" customFormat="1" ht="13.5" customHeight="1">
      <c r="B6" s="266"/>
      <c r="C6" s="268"/>
      <c r="E6" s="282"/>
      <c r="F6" s="421"/>
      <c r="G6" s="421"/>
      <c r="H6" s="421"/>
      <c r="I6" s="421"/>
      <c r="J6" s="421"/>
      <c r="K6" s="269"/>
      <c r="L6" s="269"/>
      <c r="M6" s="269"/>
      <c r="N6" s="269"/>
      <c r="O6" s="269"/>
    </row>
    <row r="7" spans="1:15" s="272" customFormat="1" ht="22.5" customHeight="1">
      <c r="A7" s="265"/>
      <c r="B7" s="266"/>
      <c r="C7" s="274" t="s">
        <v>205</v>
      </c>
      <c r="D7" s="265"/>
      <c r="E7" s="505" t="s">
        <v>205</v>
      </c>
      <c r="F7" s="505"/>
      <c r="G7" s="505"/>
      <c r="H7" s="505"/>
      <c r="I7" s="505"/>
    </row>
    <row r="8" spans="1:15" ht="15">
      <c r="A8" s="265"/>
      <c r="B8" s="266"/>
      <c r="C8" s="274" t="s">
        <v>43</v>
      </c>
      <c r="D8" s="265"/>
      <c r="E8" s="451"/>
      <c r="F8" s="506" t="s">
        <v>111</v>
      </c>
      <c r="G8" s="507"/>
      <c r="H8" s="508" t="s">
        <v>112</v>
      </c>
      <c r="I8" s="506"/>
      <c r="J8" s="421"/>
    </row>
    <row r="9" spans="1:15" ht="21" customHeight="1">
      <c r="A9" s="265"/>
      <c r="B9" s="266"/>
      <c r="C9" s="274"/>
      <c r="D9" s="265"/>
      <c r="E9" s="423"/>
      <c r="F9" s="433" t="s">
        <v>113</v>
      </c>
      <c r="G9" s="431" t="s">
        <v>114</v>
      </c>
      <c r="H9" s="432" t="s">
        <v>113</v>
      </c>
      <c r="I9" s="433" t="s">
        <v>114</v>
      </c>
      <c r="J9" s="421"/>
    </row>
    <row r="10" spans="1:15" ht="15">
      <c r="C10" s="274"/>
      <c r="D10" s="265"/>
      <c r="E10" s="171" t="s">
        <v>3</v>
      </c>
      <c r="F10" s="442">
        <v>0</v>
      </c>
      <c r="G10" s="443">
        <v>36.360300000000002</v>
      </c>
      <c r="H10" s="448">
        <v>0</v>
      </c>
      <c r="I10" s="442">
        <v>55.888500000000001</v>
      </c>
      <c r="J10" s="421"/>
    </row>
    <row r="11" spans="1:15" ht="15">
      <c r="C11" s="274"/>
      <c r="D11" s="265"/>
      <c r="E11" s="171" t="s">
        <v>4</v>
      </c>
      <c r="F11" s="444">
        <v>16.686700000000002</v>
      </c>
      <c r="G11" s="445">
        <v>32.453200000000002</v>
      </c>
      <c r="H11" s="450">
        <v>3.8339000000000003</v>
      </c>
      <c r="I11" s="444">
        <v>32.519799999999996</v>
      </c>
      <c r="J11" s="421"/>
    </row>
    <row r="12" spans="1:15" ht="15">
      <c r="C12" s="274"/>
      <c r="D12" s="265"/>
      <c r="E12" s="171" t="s">
        <v>0</v>
      </c>
      <c r="F12" s="444">
        <v>55.171800000000005</v>
      </c>
      <c r="G12" s="445">
        <v>23.771000000000001</v>
      </c>
      <c r="H12" s="450">
        <v>14.7088</v>
      </c>
      <c r="I12" s="444">
        <v>70.5</v>
      </c>
      <c r="J12" s="421"/>
    </row>
    <row r="13" spans="1:15" ht="14.45" customHeight="1">
      <c r="C13" s="274"/>
      <c r="D13" s="265"/>
      <c r="E13" s="171" t="s">
        <v>1</v>
      </c>
      <c r="F13" s="444">
        <v>48.9495</v>
      </c>
      <c r="G13" s="445">
        <v>41.786499999999997</v>
      </c>
      <c r="H13" s="450">
        <v>23.4253</v>
      </c>
      <c r="I13" s="444">
        <v>41.77</v>
      </c>
      <c r="J13" s="421"/>
    </row>
    <row r="14" spans="1:15">
      <c r="E14" s="171" t="s">
        <v>5</v>
      </c>
      <c r="F14" s="444">
        <v>17.1557</v>
      </c>
      <c r="G14" s="445">
        <v>66.602000000000004</v>
      </c>
      <c r="H14" s="450">
        <v>29.868099999999998</v>
      </c>
      <c r="I14" s="444">
        <v>36.645499999999998</v>
      </c>
    </row>
    <row r="15" spans="1:15">
      <c r="E15" s="171" t="s">
        <v>6</v>
      </c>
      <c r="F15" s="444">
        <v>24.417400000000001</v>
      </c>
      <c r="G15" s="445">
        <v>48.1218</v>
      </c>
      <c r="H15" s="450">
        <v>22.114900000000002</v>
      </c>
      <c r="I15" s="444">
        <v>46.831400000000002</v>
      </c>
    </row>
    <row r="16" spans="1:15">
      <c r="E16" s="171" t="s">
        <v>7</v>
      </c>
      <c r="F16" s="444">
        <v>32.356700000000004</v>
      </c>
      <c r="G16" s="445">
        <v>52.628599999999999</v>
      </c>
      <c r="H16" s="450">
        <v>13.7944</v>
      </c>
      <c r="I16" s="444">
        <v>40.6143</v>
      </c>
    </row>
    <row r="17" spans="4:10" ht="12.6" customHeight="1">
      <c r="E17" s="171" t="s">
        <v>8</v>
      </c>
      <c r="F17" s="444">
        <v>10.422799999999999</v>
      </c>
      <c r="G17" s="445">
        <v>35.868400000000001</v>
      </c>
      <c r="H17" s="450">
        <v>10.9316</v>
      </c>
      <c r="I17" s="444">
        <v>27.867900000000002</v>
      </c>
    </row>
    <row r="18" spans="4:10">
      <c r="E18" s="171" t="s">
        <v>9</v>
      </c>
      <c r="F18" s="444">
        <v>16.16</v>
      </c>
      <c r="G18" s="445">
        <v>27.614799999999999</v>
      </c>
      <c r="H18" s="450">
        <v>22.871500000000001</v>
      </c>
      <c r="I18" s="444">
        <v>60.380499999999998</v>
      </c>
    </row>
    <row r="19" spans="4:10">
      <c r="E19" s="171" t="s">
        <v>10</v>
      </c>
      <c r="F19" s="444">
        <v>22.2517</v>
      </c>
      <c r="G19" s="445">
        <v>57.302999999999997</v>
      </c>
      <c r="H19" s="450">
        <v>31.842200000000002</v>
      </c>
      <c r="I19" s="444">
        <v>49.868600000000001</v>
      </c>
    </row>
    <row r="20" spans="4:10">
      <c r="E20" s="171" t="s">
        <v>11</v>
      </c>
      <c r="F20" s="444">
        <v>43.842500000000001</v>
      </c>
      <c r="G20" s="445">
        <v>42.886300000000006</v>
      </c>
      <c r="H20" s="450">
        <v>24.354500000000002</v>
      </c>
      <c r="I20" s="444">
        <v>51.005699999999997</v>
      </c>
    </row>
    <row r="21" spans="4:10">
      <c r="E21" s="172" t="s">
        <v>12</v>
      </c>
      <c r="F21" s="446">
        <v>53.46</v>
      </c>
      <c r="G21" s="447">
        <v>61.129100000000001</v>
      </c>
      <c r="H21" s="449">
        <v>14.504799999999999</v>
      </c>
      <c r="I21" s="446">
        <v>58.082900000000002</v>
      </c>
    </row>
    <row r="22" spans="4:10">
      <c r="D22" s="263"/>
      <c r="E22" s="263"/>
      <c r="F22" s="263"/>
      <c r="G22" s="263"/>
      <c r="H22" s="263"/>
      <c r="I22" s="263"/>
      <c r="J22" s="263"/>
    </row>
    <row r="23" spans="4:10">
      <c r="E23" s="263"/>
      <c r="F23" s="263"/>
      <c r="G23" s="263"/>
      <c r="H23" s="263"/>
      <c r="I23" s="263"/>
    </row>
    <row r="24" spans="4:10">
      <c r="E24" s="263"/>
      <c r="F24" s="263"/>
      <c r="G24" s="263"/>
      <c r="H24" s="263"/>
      <c r="I24" s="263"/>
    </row>
    <row r="25" spans="4:10">
      <c r="E25" s="263"/>
      <c r="F25" s="263"/>
      <c r="G25" s="263"/>
      <c r="H25" s="263"/>
      <c r="I25" s="263"/>
    </row>
    <row r="26" spans="4:10">
      <c r="E26" s="263"/>
      <c r="F26" s="263"/>
      <c r="G26" s="263"/>
      <c r="H26" s="263"/>
      <c r="I26" s="263"/>
    </row>
    <row r="27" spans="4:10">
      <c r="E27" s="263"/>
      <c r="F27" s="263"/>
      <c r="G27" s="263"/>
      <c r="H27" s="263"/>
      <c r="I27" s="263"/>
    </row>
    <row r="28" spans="4:10">
      <c r="E28" s="263"/>
      <c r="F28" s="263"/>
      <c r="G28" s="263"/>
      <c r="H28" s="263"/>
      <c r="I28" s="263"/>
    </row>
    <row r="29" spans="4:10">
      <c r="E29" s="263"/>
      <c r="F29" s="263"/>
      <c r="G29" s="263"/>
      <c r="H29" s="263"/>
      <c r="I29" s="263"/>
    </row>
    <row r="30" spans="4:10">
      <c r="E30" s="263"/>
      <c r="F30" s="263"/>
      <c r="G30" s="263"/>
      <c r="H30" s="263"/>
      <c r="I30" s="263"/>
    </row>
    <row r="31" spans="4:10">
      <c r="E31" s="263"/>
      <c r="F31" s="263"/>
      <c r="G31" s="263"/>
      <c r="H31" s="263"/>
      <c r="I31" s="263"/>
    </row>
    <row r="32" spans="4:10">
      <c r="E32" s="504"/>
      <c r="F32" s="504"/>
      <c r="G32" s="504"/>
      <c r="H32" s="504"/>
      <c r="I32" s="504"/>
    </row>
    <row r="33" spans="5:9">
      <c r="E33" s="504"/>
      <c r="F33" s="504"/>
      <c r="G33" s="504"/>
      <c r="H33" s="504"/>
      <c r="I33" s="504"/>
    </row>
  </sheetData>
  <mergeCells count="4">
    <mergeCell ref="E32:I33"/>
    <mergeCell ref="E7:I7"/>
    <mergeCell ref="F8:G8"/>
    <mergeCell ref="H8:I8"/>
  </mergeCells>
  <hyperlinks>
    <hyperlink ref="C4" location="Indice!A1" display="Indice!A1" xr:uid="{00000000-0004-0000-13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33">
    <pageSetUpPr autoPageBreaks="0"/>
  </sheetPr>
  <dimension ref="A1:U156"/>
  <sheetViews>
    <sheetView showGridLines="0" view="pageBreakPreview" zoomScaleNormal="100" zoomScaleSheetLayoutView="100" workbookViewId="0">
      <selection activeCell="O10" sqref="D10:O10"/>
    </sheetView>
  </sheetViews>
  <sheetFormatPr baseColWidth="10" defaultColWidth="11.42578125" defaultRowHeight="11.25"/>
  <cols>
    <col min="1" max="1" width="0.140625" style="1" customWidth="1"/>
    <col min="2" max="2" width="2.85546875" style="1" customWidth="1"/>
    <col min="3" max="3" width="24.140625" style="79" customWidth="1"/>
    <col min="4" max="4" width="9.85546875" style="21" customWidth="1"/>
    <col min="5" max="5" width="9" style="1" customWidth="1"/>
    <col min="6" max="6" width="10.85546875" style="1" customWidth="1"/>
    <col min="7" max="7" width="9.85546875" style="1" customWidth="1"/>
    <col min="8" max="8" width="8.85546875" style="1" customWidth="1"/>
    <col min="9" max="9" width="10.5703125" style="1" customWidth="1"/>
    <col min="10" max="10" width="10.140625" style="1" customWidth="1"/>
    <col min="11" max="11" width="9.85546875" style="1" customWidth="1"/>
    <col min="12" max="15" width="8.85546875" style="1" customWidth="1"/>
    <col min="16" max="16" width="1.140625" style="1" customWidth="1"/>
    <col min="17" max="17" width="11" style="1" customWidth="1"/>
    <col min="18" max="18" width="8" style="1" customWidth="1"/>
    <col min="19" max="16384" width="11.42578125" style="1"/>
  </cols>
  <sheetData>
    <row r="1" spans="1:19" s="18" customFormat="1" ht="21.75" customHeight="1">
      <c r="F1" s="19"/>
      <c r="G1" s="9"/>
      <c r="M1" s="48"/>
      <c r="Q1" s="228" t="s">
        <v>175</v>
      </c>
    </row>
    <row r="2" spans="1:19" s="18" customFormat="1" ht="15" customHeight="1">
      <c r="F2" s="19"/>
      <c r="G2" s="9"/>
      <c r="M2" s="9"/>
      <c r="Q2" s="228" t="s">
        <v>207</v>
      </c>
    </row>
    <row r="3" spans="1:19" s="18" customFormat="1" ht="20.100000000000001" customHeight="1">
      <c r="C3" s="12" t="str">
        <f>Indice!C4</f>
        <v>Servicios de ajuste e intercambios internacionales</v>
      </c>
      <c r="D3" s="13"/>
    </row>
    <row r="4" spans="1:19">
      <c r="D4" s="93"/>
      <c r="E4" s="93"/>
      <c r="F4" s="93"/>
      <c r="G4" s="93"/>
      <c r="H4" s="93"/>
      <c r="I4" s="93"/>
      <c r="J4" s="93"/>
      <c r="K4" s="93"/>
      <c r="L4" s="93"/>
      <c r="M4" s="93"/>
      <c r="N4" s="93"/>
      <c r="O4" s="93"/>
      <c r="P4" s="93"/>
      <c r="Q4" s="93"/>
    </row>
    <row r="5" spans="1:19" ht="20.25" customHeight="1">
      <c r="C5" s="26" t="s">
        <v>96</v>
      </c>
      <c r="D5" s="112"/>
      <c r="E5" s="112"/>
      <c r="F5" s="112"/>
      <c r="G5" s="78"/>
      <c r="H5" s="78"/>
      <c r="I5" s="78"/>
      <c r="J5" s="78"/>
      <c r="K5" s="78"/>
      <c r="L5" s="78"/>
      <c r="M5" s="78"/>
      <c r="N5" s="78"/>
      <c r="O5" s="78"/>
      <c r="P5" s="78"/>
      <c r="Q5" s="78"/>
    </row>
    <row r="6" spans="1:19" ht="12.75" customHeight="1">
      <c r="C6" s="113"/>
      <c r="D6" s="114" t="s">
        <v>34</v>
      </c>
      <c r="E6" s="114" t="s">
        <v>35</v>
      </c>
      <c r="F6" s="114" t="s">
        <v>36</v>
      </c>
      <c r="G6" s="114" t="s">
        <v>37</v>
      </c>
      <c r="H6" s="114" t="s">
        <v>36</v>
      </c>
      <c r="I6" s="114" t="s">
        <v>38</v>
      </c>
      <c r="J6" s="114" t="s">
        <v>38</v>
      </c>
      <c r="K6" s="114" t="s">
        <v>37</v>
      </c>
      <c r="L6" s="114" t="s">
        <v>39</v>
      </c>
      <c r="M6" s="114" t="s">
        <v>40</v>
      </c>
      <c r="N6" s="114" t="s">
        <v>41</v>
      </c>
      <c r="O6" s="114" t="s">
        <v>42</v>
      </c>
      <c r="P6" s="115"/>
      <c r="Q6" s="38" t="s">
        <v>31</v>
      </c>
    </row>
    <row r="7" spans="1:19" s="97" customFormat="1" ht="11.25" customHeight="1">
      <c r="A7" s="20"/>
      <c r="B7" s="20"/>
      <c r="C7" s="186"/>
      <c r="D7" s="187" t="s">
        <v>13</v>
      </c>
      <c r="E7" s="187" t="s">
        <v>14</v>
      </c>
      <c r="F7" s="187" t="s">
        <v>15</v>
      </c>
      <c r="G7" s="187" t="s">
        <v>16</v>
      </c>
      <c r="H7" s="187" t="s">
        <v>17</v>
      </c>
      <c r="I7" s="187" t="s">
        <v>18</v>
      </c>
      <c r="J7" s="187" t="s">
        <v>19</v>
      </c>
      <c r="K7" s="187" t="s">
        <v>20</v>
      </c>
      <c r="L7" s="187" t="s">
        <v>21</v>
      </c>
      <c r="M7" s="187" t="s">
        <v>22</v>
      </c>
      <c r="N7" s="187" t="s">
        <v>23</v>
      </c>
      <c r="O7" s="187" t="s">
        <v>24</v>
      </c>
      <c r="P7" s="187"/>
      <c r="Q7" s="187">
        <v>2021</v>
      </c>
      <c r="S7" s="1"/>
    </row>
    <row r="8" spans="1:19" s="97" customFormat="1" ht="11.25" customHeight="1">
      <c r="A8" s="20"/>
      <c r="B8" s="20"/>
      <c r="C8" s="188" t="s">
        <v>52</v>
      </c>
      <c r="D8" s="189"/>
      <c r="E8" s="189"/>
      <c r="F8" s="189"/>
      <c r="G8" s="189"/>
      <c r="H8" s="189"/>
      <c r="I8" s="189"/>
      <c r="J8" s="189"/>
      <c r="K8" s="189"/>
      <c r="L8" s="189"/>
      <c r="M8" s="189"/>
      <c r="N8" s="189"/>
      <c r="O8" s="189"/>
      <c r="P8" s="189"/>
      <c r="Q8" s="189"/>
      <c r="R8" s="117"/>
      <c r="S8" s="388"/>
    </row>
    <row r="9" spans="1:19" ht="11.25" customHeight="1">
      <c r="A9" s="2"/>
      <c r="B9" s="2"/>
      <c r="C9" s="190" t="s">
        <v>33</v>
      </c>
      <c r="D9" s="189">
        <f>D34+D37</f>
        <v>63.63</v>
      </c>
      <c r="E9" s="189">
        <f>E34+E37</f>
        <v>29.84</v>
      </c>
      <c r="F9" s="189">
        <f t="shared" ref="F9:O9" si="0">F34+F37</f>
        <v>46.37</v>
      </c>
      <c r="G9" s="189">
        <f t="shared" si="0"/>
        <v>66.17</v>
      </c>
      <c r="H9" s="189">
        <f t="shared" si="0"/>
        <v>67.91</v>
      </c>
      <c r="I9" s="189">
        <f t="shared" si="0"/>
        <v>83.91</v>
      </c>
      <c r="J9" s="189">
        <f t="shared" si="0"/>
        <v>92.78</v>
      </c>
      <c r="K9" s="189">
        <f t="shared" si="0"/>
        <v>106.41</v>
      </c>
      <c r="L9" s="189">
        <f t="shared" si="0"/>
        <v>156.53</v>
      </c>
      <c r="M9" s="189">
        <f t="shared" si="0"/>
        <v>202.57</v>
      </c>
      <c r="N9" s="189">
        <f t="shared" si="0"/>
        <v>197.49</v>
      </c>
      <c r="O9" s="189">
        <f t="shared" si="0"/>
        <v>245.64</v>
      </c>
      <c r="P9" s="189"/>
      <c r="Q9" s="189">
        <f>Q34+Q37</f>
        <v>113.08</v>
      </c>
      <c r="R9" s="347">
        <f>Q9/$Q$13</f>
        <v>0.9529748862295635</v>
      </c>
      <c r="S9" s="389">
        <f>ROUND(R9,4)</f>
        <v>0.95299999999999996</v>
      </c>
    </row>
    <row r="10" spans="1:19" ht="11.25" customHeight="1">
      <c r="A10" s="2"/>
      <c r="B10" s="2"/>
      <c r="C10" s="190" t="s">
        <v>66</v>
      </c>
      <c r="D10" s="189">
        <f>SUM(D18:D27)</f>
        <v>3.72</v>
      </c>
      <c r="E10" s="189">
        <f t="shared" ref="E10:O10" si="1">SUM(E18:E27)</f>
        <v>3.9999999999999996</v>
      </c>
      <c r="F10" s="189">
        <f t="shared" si="1"/>
        <v>3.26</v>
      </c>
      <c r="G10" s="189">
        <f t="shared" si="1"/>
        <v>3.02</v>
      </c>
      <c r="H10" s="189">
        <f t="shared" si="1"/>
        <v>3.9299999999999997</v>
      </c>
      <c r="I10" s="189">
        <f t="shared" si="1"/>
        <v>3</v>
      </c>
      <c r="J10" s="189">
        <f t="shared" si="1"/>
        <v>3.0899999999999994</v>
      </c>
      <c r="K10" s="189">
        <f t="shared" si="1"/>
        <v>4.6100000000000003</v>
      </c>
      <c r="L10" s="189">
        <f t="shared" si="1"/>
        <v>3.92</v>
      </c>
      <c r="M10" s="189">
        <f t="shared" si="1"/>
        <v>6.73</v>
      </c>
      <c r="N10" s="189">
        <f t="shared" si="1"/>
        <v>5.9800000000000013</v>
      </c>
      <c r="O10" s="189">
        <f t="shared" si="1"/>
        <v>5.95</v>
      </c>
      <c r="P10" s="189"/>
      <c r="Q10" s="189">
        <f>SUM(Q18:Q27)</f>
        <v>4.28</v>
      </c>
      <c r="R10" s="347">
        <f t="shared" ref="R10:R12" si="2">Q10/$Q$13</f>
        <v>3.6069442103488961E-2</v>
      </c>
      <c r="S10" s="385">
        <f t="shared" ref="S10:S12" si="3">ROUND(R10,4)</f>
        <v>3.61E-2</v>
      </c>
    </row>
    <row r="11" spans="1:19" ht="11.25" customHeight="1">
      <c r="A11" s="2"/>
      <c r="B11" s="2"/>
      <c r="C11" s="190" t="s">
        <v>67</v>
      </c>
      <c r="D11" s="189">
        <f>D46</f>
        <v>3.02</v>
      </c>
      <c r="E11" s="189">
        <f t="shared" ref="E11:O12" si="4">E46</f>
        <v>2.98</v>
      </c>
      <c r="F11" s="189">
        <f t="shared" si="4"/>
        <v>2.38</v>
      </c>
      <c r="G11" s="189">
        <f t="shared" si="4"/>
        <v>2.31</v>
      </c>
      <c r="H11" s="189">
        <f t="shared" si="4"/>
        <v>2.25</v>
      </c>
      <c r="I11" s="189">
        <f t="shared" si="4"/>
        <v>0.3</v>
      </c>
      <c r="J11" s="189">
        <f t="shared" si="4"/>
        <v>0.54</v>
      </c>
      <c r="K11" s="189">
        <f t="shared" si="4"/>
        <v>0.31</v>
      </c>
      <c r="L11" s="189">
        <f t="shared" si="4"/>
        <v>0.31</v>
      </c>
      <c r="M11" s="189">
        <f t="shared" si="4"/>
        <v>0.26</v>
      </c>
      <c r="N11" s="189">
        <f t="shared" si="4"/>
        <v>0.38</v>
      </c>
      <c r="O11" s="189">
        <f t="shared" si="4"/>
        <v>0.54</v>
      </c>
      <c r="P11" s="189"/>
      <c r="Q11" s="189">
        <f>Q46</f>
        <v>1.3</v>
      </c>
      <c r="R11" s="347">
        <f t="shared" si="2"/>
        <v>1.0955671666947582E-2</v>
      </c>
      <c r="S11" s="385">
        <f t="shared" si="3"/>
        <v>1.0999999999999999E-2</v>
      </c>
    </row>
    <row r="12" spans="1:19" ht="11.25" customHeight="1">
      <c r="A12" s="2"/>
      <c r="B12" s="2"/>
      <c r="C12" s="190" t="s">
        <v>100</v>
      </c>
      <c r="D12" s="189">
        <f>D47</f>
        <v>0</v>
      </c>
      <c r="E12" s="189">
        <f t="shared" si="4"/>
        <v>0</v>
      </c>
      <c r="F12" s="189">
        <f t="shared" si="4"/>
        <v>0</v>
      </c>
      <c r="G12" s="189">
        <f t="shared" si="4"/>
        <v>0</v>
      </c>
      <c r="H12" s="189">
        <f t="shared" si="4"/>
        <v>0</v>
      </c>
      <c r="I12" s="189">
        <f t="shared" si="4"/>
        <v>0</v>
      </c>
      <c r="J12" s="189">
        <f t="shared" si="4"/>
        <v>0</v>
      </c>
      <c r="K12" s="189">
        <f t="shared" si="4"/>
        <v>0</v>
      </c>
      <c r="L12" s="189">
        <f t="shared" si="4"/>
        <v>0</v>
      </c>
      <c r="M12" s="189">
        <f t="shared" si="4"/>
        <v>0</v>
      </c>
      <c r="N12" s="189">
        <f t="shared" si="4"/>
        <v>0</v>
      </c>
      <c r="O12" s="189">
        <f t="shared" si="4"/>
        <v>0</v>
      </c>
      <c r="P12" s="189"/>
      <c r="Q12" s="189">
        <f>R47</f>
        <v>0</v>
      </c>
      <c r="R12" s="347">
        <f t="shared" si="2"/>
        <v>0</v>
      </c>
      <c r="S12" s="385">
        <f t="shared" si="3"/>
        <v>0</v>
      </c>
    </row>
    <row r="13" spans="1:19" ht="15" customHeight="1">
      <c r="A13" s="2"/>
      <c r="B13" s="2"/>
      <c r="C13" s="191" t="s">
        <v>209</v>
      </c>
      <c r="D13" s="192">
        <f>+$Q9+$Q10+$Q11+$Q12</f>
        <v>118.66</v>
      </c>
      <c r="E13" s="192">
        <f t="shared" ref="E13:O13" si="5">+$Q9+$Q10+$Q11+$Q12</f>
        <v>118.66</v>
      </c>
      <c r="F13" s="192">
        <f t="shared" si="5"/>
        <v>118.66</v>
      </c>
      <c r="G13" s="192">
        <f t="shared" si="5"/>
        <v>118.66</v>
      </c>
      <c r="H13" s="192">
        <f t="shared" si="5"/>
        <v>118.66</v>
      </c>
      <c r="I13" s="192">
        <f t="shared" si="5"/>
        <v>118.66</v>
      </c>
      <c r="J13" s="192">
        <f t="shared" si="5"/>
        <v>118.66</v>
      </c>
      <c r="K13" s="192">
        <f t="shared" si="5"/>
        <v>118.66</v>
      </c>
      <c r="L13" s="192">
        <f t="shared" si="5"/>
        <v>118.66</v>
      </c>
      <c r="M13" s="192">
        <f t="shared" si="5"/>
        <v>118.66</v>
      </c>
      <c r="N13" s="192">
        <f t="shared" si="5"/>
        <v>118.66</v>
      </c>
      <c r="O13" s="192">
        <f t="shared" si="5"/>
        <v>118.66</v>
      </c>
      <c r="P13" s="192"/>
      <c r="Q13" s="192">
        <f>Q9+Q10+Q11+Q12</f>
        <v>118.66</v>
      </c>
      <c r="R13" s="348"/>
      <c r="S13" s="385">
        <f>SUM(S9:S12)</f>
        <v>1.0001</v>
      </c>
    </row>
    <row r="14" spans="1:19" ht="11.25" customHeight="1">
      <c r="A14" s="2"/>
      <c r="B14" s="2"/>
      <c r="C14" s="193" t="s">
        <v>101</v>
      </c>
      <c r="D14" s="194">
        <f>D49/1000</f>
        <v>22763.718625999998</v>
      </c>
      <c r="E14" s="194">
        <f t="shared" ref="E14:O14" si="6">E49/1000</f>
        <v>19225.891221999998</v>
      </c>
      <c r="F14" s="194">
        <f t="shared" si="6"/>
        <v>20723.314797999999</v>
      </c>
      <c r="G14" s="194">
        <f t="shared" si="6"/>
        <v>18861.37211</v>
      </c>
      <c r="H14" s="194">
        <f t="shared" si="6"/>
        <v>19171.437411999999</v>
      </c>
      <c r="I14" s="194">
        <f t="shared" si="6"/>
        <v>19527.579833</v>
      </c>
      <c r="J14" s="194">
        <f t="shared" si="6"/>
        <v>21502.582151000002</v>
      </c>
      <c r="K14" s="194">
        <f t="shared" si="6"/>
        <v>20619.995693000001</v>
      </c>
      <c r="L14" s="194">
        <f t="shared" si="6"/>
        <v>19589.241872999999</v>
      </c>
      <c r="M14" s="194">
        <f t="shared" si="6"/>
        <v>18915.337755</v>
      </c>
      <c r="N14" s="194">
        <f t="shared" si="6"/>
        <v>20241.424924999999</v>
      </c>
      <c r="O14" s="194">
        <f t="shared" si="6"/>
        <v>20757.163548999997</v>
      </c>
      <c r="P14" s="194"/>
      <c r="Q14" s="194">
        <f>Q49/1000</f>
        <v>241899.059947</v>
      </c>
      <c r="R14" s="346"/>
      <c r="S14" s="291"/>
    </row>
    <row r="15" spans="1:19" ht="11.25" customHeight="1">
      <c r="D15" s="56"/>
      <c r="E15" s="56"/>
      <c r="F15" s="56"/>
      <c r="G15" s="56"/>
      <c r="H15" s="56"/>
      <c r="I15" s="56"/>
      <c r="J15" s="56"/>
      <c r="K15" s="56"/>
      <c r="L15" s="56"/>
      <c r="M15" s="56"/>
      <c r="N15" s="56"/>
      <c r="O15" s="56"/>
      <c r="P15" s="56"/>
      <c r="Q15" s="56"/>
      <c r="S15" s="291"/>
    </row>
    <row r="16" spans="1:19" ht="20.25" customHeight="1">
      <c r="C16" s="26" t="s">
        <v>75</v>
      </c>
      <c r="D16" s="112"/>
      <c r="E16" s="112"/>
      <c r="F16" s="112"/>
      <c r="G16" s="78"/>
      <c r="H16" s="78"/>
      <c r="I16" s="78"/>
      <c r="J16" s="78"/>
      <c r="K16" s="78"/>
      <c r="L16" s="78"/>
      <c r="M16" s="78"/>
      <c r="N16" s="78"/>
      <c r="O16" s="78"/>
      <c r="P16" s="78"/>
      <c r="Q16" s="99"/>
      <c r="R16" s="83"/>
      <c r="S16" s="291"/>
    </row>
    <row r="17" spans="1:21" ht="11.25" customHeight="1">
      <c r="A17" s="2"/>
      <c r="B17" s="2"/>
      <c r="C17" s="183"/>
      <c r="D17" s="195" t="s">
        <v>13</v>
      </c>
      <c r="E17" s="195" t="s">
        <v>14</v>
      </c>
      <c r="F17" s="195" t="s">
        <v>15</v>
      </c>
      <c r="G17" s="195" t="s">
        <v>16</v>
      </c>
      <c r="H17" s="195" t="s">
        <v>17</v>
      </c>
      <c r="I17" s="195" t="s">
        <v>18</v>
      </c>
      <c r="J17" s="195" t="s">
        <v>19</v>
      </c>
      <c r="K17" s="195" t="s">
        <v>20</v>
      </c>
      <c r="L17" s="195" t="s">
        <v>21</v>
      </c>
      <c r="M17" s="195" t="s">
        <v>22</v>
      </c>
      <c r="N17" s="195" t="s">
        <v>23</v>
      </c>
      <c r="O17" s="195" t="s">
        <v>24</v>
      </c>
      <c r="P17" s="195"/>
      <c r="Q17" s="435">
        <v>2021</v>
      </c>
      <c r="R17" s="435">
        <v>2020</v>
      </c>
      <c r="S17" s="333" t="s">
        <v>211</v>
      </c>
      <c r="T17" s="327"/>
      <c r="U17" s="327"/>
    </row>
    <row r="18" spans="1:21" ht="11.25" customHeight="1">
      <c r="A18" s="2"/>
      <c r="B18" s="2"/>
      <c r="C18" s="190" t="s">
        <v>83</v>
      </c>
      <c r="D18" s="196">
        <f>D35</f>
        <v>1.8</v>
      </c>
      <c r="E18" s="196">
        <f t="shared" ref="E18:O18" si="7">E35</f>
        <v>2.14</v>
      </c>
      <c r="F18" s="196">
        <f t="shared" si="7"/>
        <v>1.99</v>
      </c>
      <c r="G18" s="196">
        <f t="shared" si="7"/>
        <v>1.7</v>
      </c>
      <c r="H18" s="196">
        <f t="shared" si="7"/>
        <v>2.5</v>
      </c>
      <c r="I18" s="196">
        <f t="shared" si="7"/>
        <v>1.96</v>
      </c>
      <c r="J18" s="196">
        <f t="shared" si="7"/>
        <v>1.21</v>
      </c>
      <c r="K18" s="196">
        <f t="shared" si="7"/>
        <v>2.0699999999999998</v>
      </c>
      <c r="L18" s="196">
        <f t="shared" si="7"/>
        <v>1.02</v>
      </c>
      <c r="M18" s="196">
        <f t="shared" si="7"/>
        <v>2.44</v>
      </c>
      <c r="N18" s="196">
        <f t="shared" si="7"/>
        <v>1.49</v>
      </c>
      <c r="O18" s="196">
        <f t="shared" si="7"/>
        <v>1.8</v>
      </c>
      <c r="P18" s="196"/>
      <c r="Q18" s="198">
        <f>Q35</f>
        <v>1.84</v>
      </c>
      <c r="R18" s="198">
        <f>Q55</f>
        <v>1.79</v>
      </c>
      <c r="S18" s="334">
        <f>(Q18-R18)*100/R18</f>
        <v>2.7932960893854775</v>
      </c>
      <c r="T18" s="327"/>
      <c r="U18" s="327"/>
    </row>
    <row r="19" spans="1:21" ht="11.25" customHeight="1">
      <c r="A19" s="2"/>
      <c r="B19" s="2"/>
      <c r="C19" s="190" t="s">
        <v>99</v>
      </c>
      <c r="D19" s="197">
        <f>D36</f>
        <v>0.95</v>
      </c>
      <c r="E19" s="197">
        <f t="shared" ref="E19:O19" si="8">E36</f>
        <v>0.67</v>
      </c>
      <c r="F19" s="197">
        <f t="shared" si="8"/>
        <v>0.53</v>
      </c>
      <c r="G19" s="197">
        <f t="shared" si="8"/>
        <v>0.67</v>
      </c>
      <c r="H19" s="197">
        <f t="shared" si="8"/>
        <v>0.42</v>
      </c>
      <c r="I19" s="197">
        <f t="shared" si="8"/>
        <v>0.3</v>
      </c>
      <c r="J19" s="197">
        <f t="shared" si="8"/>
        <v>1.08</v>
      </c>
      <c r="K19" s="197">
        <f t="shared" si="8"/>
        <v>1.19</v>
      </c>
      <c r="L19" s="197">
        <f t="shared" si="8"/>
        <v>1.43</v>
      </c>
      <c r="M19" s="197">
        <f t="shared" si="8"/>
        <v>1.87</v>
      </c>
      <c r="N19" s="197">
        <f t="shared" si="8"/>
        <v>2.4500000000000002</v>
      </c>
      <c r="O19" s="197">
        <f t="shared" si="8"/>
        <v>2.2799999999999998</v>
      </c>
      <c r="P19" s="197"/>
      <c r="Q19" s="198">
        <f>Q36</f>
        <v>1.1599999999999999</v>
      </c>
      <c r="R19" s="198">
        <f>Q56</f>
        <v>0.33</v>
      </c>
      <c r="S19" s="334">
        <f t="shared" ref="S19:S28" si="9">(Q19-R19)*100/R19</f>
        <v>251.51515151515147</v>
      </c>
      <c r="T19" s="327"/>
      <c r="U19" s="327"/>
    </row>
    <row r="20" spans="1:21" ht="11.25" hidden="1" customHeight="1">
      <c r="A20" s="2"/>
      <c r="B20" s="2"/>
      <c r="C20" s="190" t="s">
        <v>98</v>
      </c>
      <c r="D20" s="197">
        <f t="shared" ref="D20:D25" si="10">D38</f>
        <v>0</v>
      </c>
      <c r="E20" s="197">
        <f t="shared" ref="E20:O20" si="11">E38</f>
        <v>0</v>
      </c>
      <c r="F20" s="197">
        <f t="shared" si="11"/>
        <v>0</v>
      </c>
      <c r="G20" s="197">
        <f t="shared" si="11"/>
        <v>0</v>
      </c>
      <c r="H20" s="197">
        <f t="shared" si="11"/>
        <v>0</v>
      </c>
      <c r="I20" s="197">
        <f t="shared" si="11"/>
        <v>0</v>
      </c>
      <c r="J20" s="197">
        <f t="shared" si="11"/>
        <v>0</v>
      </c>
      <c r="K20" s="197">
        <f t="shared" si="11"/>
        <v>0</v>
      </c>
      <c r="L20" s="197">
        <f t="shared" si="11"/>
        <v>0</v>
      </c>
      <c r="M20" s="197">
        <f t="shared" si="11"/>
        <v>0</v>
      </c>
      <c r="N20" s="197">
        <f t="shared" si="11"/>
        <v>0</v>
      </c>
      <c r="O20" s="197">
        <f t="shared" si="11"/>
        <v>0</v>
      </c>
      <c r="P20" s="197"/>
      <c r="Q20" s="198">
        <f t="shared" ref="Q20:Q25" si="12">Q38</f>
        <v>0</v>
      </c>
      <c r="R20" s="198">
        <f t="shared" ref="R20:R25" si="13">Q58</f>
        <v>0</v>
      </c>
      <c r="S20" s="334" t="e">
        <f t="shared" si="9"/>
        <v>#DIV/0!</v>
      </c>
      <c r="T20" s="327"/>
      <c r="U20" s="327"/>
    </row>
    <row r="21" spans="1:21" ht="11.25" customHeight="1">
      <c r="A21" s="2"/>
      <c r="B21" s="2"/>
      <c r="C21" s="190" t="s">
        <v>46</v>
      </c>
      <c r="D21" s="197">
        <f t="shared" si="10"/>
        <v>0.71</v>
      </c>
      <c r="E21" s="197">
        <f t="shared" ref="E21:O21" si="14">E39</f>
        <v>1.1599999999999999</v>
      </c>
      <c r="F21" s="197">
        <f t="shared" si="14"/>
        <v>0.66</v>
      </c>
      <c r="G21" s="197">
        <f t="shared" si="14"/>
        <v>0.57999999999999996</v>
      </c>
      <c r="H21" s="197">
        <f t="shared" si="14"/>
        <v>0.97</v>
      </c>
      <c r="I21" s="197">
        <f t="shared" si="14"/>
        <v>0.73</v>
      </c>
      <c r="J21" s="197">
        <f t="shared" si="14"/>
        <v>0.72</v>
      </c>
      <c r="K21" s="197">
        <f t="shared" si="14"/>
        <v>1.17</v>
      </c>
      <c r="L21" s="197">
        <f t="shared" si="14"/>
        <v>1.23</v>
      </c>
      <c r="M21" s="197">
        <f t="shared" si="14"/>
        <v>1.97</v>
      </c>
      <c r="N21" s="197">
        <f t="shared" si="14"/>
        <v>1.6</v>
      </c>
      <c r="O21" s="197">
        <f t="shared" si="14"/>
        <v>1.5</v>
      </c>
      <c r="P21" s="197"/>
      <c r="Q21" s="198">
        <f t="shared" si="12"/>
        <v>1.08</v>
      </c>
      <c r="R21" s="198">
        <f t="shared" si="13"/>
        <v>0.4</v>
      </c>
      <c r="S21" s="334">
        <f t="shared" si="9"/>
        <v>170</v>
      </c>
      <c r="T21" s="327"/>
      <c r="U21" s="327"/>
    </row>
    <row r="22" spans="1:21" ht="11.25" customHeight="1">
      <c r="A22" s="2"/>
      <c r="B22" s="2"/>
      <c r="C22" s="190" t="s">
        <v>145</v>
      </c>
      <c r="D22" s="197">
        <f t="shared" si="10"/>
        <v>-0.05</v>
      </c>
      <c r="E22" s="197">
        <f t="shared" ref="E22:O22" si="15">E40</f>
        <v>-0.02</v>
      </c>
      <c r="F22" s="197">
        <f t="shared" si="15"/>
        <v>-0.02</v>
      </c>
      <c r="G22" s="197">
        <f t="shared" si="15"/>
        <v>-0.04</v>
      </c>
      <c r="H22" s="197">
        <f t="shared" si="15"/>
        <v>-0.04</v>
      </c>
      <c r="I22" s="197">
        <f t="shared" si="15"/>
        <v>-0.04</v>
      </c>
      <c r="J22" s="197">
        <f t="shared" si="15"/>
        <v>-0.04</v>
      </c>
      <c r="K22" s="197">
        <f t="shared" si="15"/>
        <v>-0.04</v>
      </c>
      <c r="L22" s="197">
        <f t="shared" si="15"/>
        <v>-0.09</v>
      </c>
      <c r="M22" s="197">
        <f t="shared" si="15"/>
        <v>-0.13</v>
      </c>
      <c r="N22" s="197">
        <f t="shared" si="15"/>
        <v>-0.13</v>
      </c>
      <c r="O22" s="197">
        <f t="shared" si="15"/>
        <v>-0.27</v>
      </c>
      <c r="P22" s="197"/>
      <c r="Q22" s="198">
        <f t="shared" si="12"/>
        <v>-7.0000000000000007E-2</v>
      </c>
      <c r="R22" s="198">
        <f t="shared" si="13"/>
        <v>-0.02</v>
      </c>
      <c r="S22" s="334">
        <f>(Q22-R22)*100/R22</f>
        <v>250</v>
      </c>
      <c r="T22" s="327"/>
      <c r="U22" s="327"/>
    </row>
    <row r="23" spans="1:21" ht="11.25" customHeight="1">
      <c r="A23" s="2"/>
      <c r="B23" s="2"/>
      <c r="C23" s="190" t="s">
        <v>150</v>
      </c>
      <c r="D23" s="197">
        <f t="shared" si="10"/>
        <v>0.49</v>
      </c>
      <c r="E23" s="197">
        <f t="shared" ref="E23:O23" si="16">E41</f>
        <v>0.25</v>
      </c>
      <c r="F23" s="197">
        <f t="shared" si="16"/>
        <v>0.25</v>
      </c>
      <c r="G23" s="197">
        <f t="shared" si="16"/>
        <v>0.25</v>
      </c>
      <c r="H23" s="197">
        <f t="shared" si="16"/>
        <v>0.18</v>
      </c>
      <c r="I23" s="197">
        <f t="shared" si="16"/>
        <v>0.25</v>
      </c>
      <c r="J23" s="197">
        <f t="shared" si="16"/>
        <v>0.15</v>
      </c>
      <c r="K23" s="197">
        <f t="shared" si="16"/>
        <v>0.32</v>
      </c>
      <c r="L23" s="197">
        <f t="shared" si="16"/>
        <v>0.36</v>
      </c>
      <c r="M23" s="197">
        <f t="shared" si="16"/>
        <v>0.5</v>
      </c>
      <c r="N23" s="197">
        <f t="shared" si="16"/>
        <v>0.42</v>
      </c>
      <c r="O23" s="197">
        <f t="shared" si="16"/>
        <v>0.86</v>
      </c>
      <c r="P23" s="197"/>
      <c r="Q23" s="198">
        <f t="shared" si="12"/>
        <v>0.36</v>
      </c>
      <c r="R23" s="198">
        <f t="shared" si="13"/>
        <v>0.17</v>
      </c>
      <c r="S23" s="334">
        <f t="shared" si="9"/>
        <v>111.76470588235291</v>
      </c>
      <c r="T23" s="327"/>
      <c r="U23" s="327"/>
    </row>
    <row r="24" spans="1:21" ht="11.25" customHeight="1">
      <c r="A24" s="2"/>
      <c r="B24" s="2"/>
      <c r="C24" s="190" t="s">
        <v>94</v>
      </c>
      <c r="D24" s="197">
        <f t="shared" si="10"/>
        <v>-0.2</v>
      </c>
      <c r="E24" s="197">
        <f t="shared" ref="E24:O24" si="17">E42</f>
        <v>-0.14000000000000001</v>
      </c>
      <c r="F24" s="197">
        <f t="shared" si="17"/>
        <v>-0.1</v>
      </c>
      <c r="G24" s="197">
        <f t="shared" si="17"/>
        <v>-0.13</v>
      </c>
      <c r="H24" s="197">
        <f t="shared" si="17"/>
        <v>-0.05</v>
      </c>
      <c r="I24" s="197">
        <f t="shared" si="17"/>
        <v>-0.12</v>
      </c>
      <c r="J24" s="197">
        <f t="shared" si="17"/>
        <v>0.01</v>
      </c>
      <c r="K24" s="197">
        <f t="shared" si="17"/>
        <v>-0.05</v>
      </c>
      <c r="L24" s="197">
        <f t="shared" si="17"/>
        <v>0.01</v>
      </c>
      <c r="M24" s="197">
        <f t="shared" si="17"/>
        <v>0.16</v>
      </c>
      <c r="N24" s="197">
        <f t="shared" si="17"/>
        <v>0.19</v>
      </c>
      <c r="O24" s="197">
        <f t="shared" si="17"/>
        <v>-0.19</v>
      </c>
      <c r="P24" s="197"/>
      <c r="Q24" s="198">
        <f t="shared" si="12"/>
        <v>-0.05</v>
      </c>
      <c r="R24" s="198">
        <f t="shared" si="13"/>
        <v>-7.0000000000000007E-2</v>
      </c>
      <c r="S24" s="334">
        <f t="shared" si="9"/>
        <v>-28.571428571428577</v>
      </c>
      <c r="T24" s="327"/>
      <c r="U24" s="327"/>
    </row>
    <row r="25" spans="1:21" ht="11.25" customHeight="1">
      <c r="A25" s="2"/>
      <c r="B25" s="2"/>
      <c r="C25" s="190" t="s">
        <v>95</v>
      </c>
      <c r="D25" s="197">
        <f t="shared" si="10"/>
        <v>0</v>
      </c>
      <c r="E25" s="197">
        <f t="shared" ref="E25:O25" si="18">E43</f>
        <v>-7.0000000000000007E-2</v>
      </c>
      <c r="F25" s="197">
        <f t="shared" si="18"/>
        <v>-0.06</v>
      </c>
      <c r="G25" s="197">
        <f t="shared" si="18"/>
        <v>-0.06</v>
      </c>
      <c r="H25" s="197">
        <f t="shared" si="18"/>
        <v>-7.0000000000000007E-2</v>
      </c>
      <c r="I25" s="197">
        <f t="shared" si="18"/>
        <v>-7.0000000000000007E-2</v>
      </c>
      <c r="J25" s="197">
        <f t="shared" si="18"/>
        <v>-7.0000000000000007E-2</v>
      </c>
      <c r="K25" s="197">
        <f t="shared" si="18"/>
        <v>-0.06</v>
      </c>
      <c r="L25" s="197">
        <f t="shared" si="18"/>
        <v>-0.06</v>
      </c>
      <c r="M25" s="197">
        <f t="shared" si="18"/>
        <v>-7.0000000000000007E-2</v>
      </c>
      <c r="N25" s="197">
        <f t="shared" si="18"/>
        <v>-0.08</v>
      </c>
      <c r="O25" s="197">
        <f t="shared" si="18"/>
        <v>-0.08</v>
      </c>
      <c r="P25" s="197"/>
      <c r="Q25" s="198">
        <f t="shared" si="12"/>
        <v>-0.06</v>
      </c>
      <c r="R25" s="198">
        <f t="shared" si="13"/>
        <v>-7.0000000000000007E-2</v>
      </c>
      <c r="S25" s="334">
        <f t="shared" si="9"/>
        <v>-14.285714285714297</v>
      </c>
      <c r="T25" s="327"/>
      <c r="U25" s="327"/>
    </row>
    <row r="26" spans="1:21" ht="11.25" customHeight="1">
      <c r="A26" s="2"/>
      <c r="B26" s="2"/>
      <c r="C26" s="190" t="s">
        <v>68</v>
      </c>
      <c r="D26" s="197">
        <f>D45</f>
        <v>0.02</v>
      </c>
      <c r="E26" s="197">
        <f t="shared" ref="E26:O26" si="19">E45</f>
        <v>0.01</v>
      </c>
      <c r="F26" s="197">
        <f t="shared" si="19"/>
        <v>0.01</v>
      </c>
      <c r="G26" s="197">
        <f t="shared" si="19"/>
        <v>0.05</v>
      </c>
      <c r="H26" s="197">
        <f t="shared" si="19"/>
        <v>0.02</v>
      </c>
      <c r="I26" s="197">
        <f t="shared" si="19"/>
        <v>-0.01</v>
      </c>
      <c r="J26" s="197">
        <f t="shared" si="19"/>
        <v>0.03</v>
      </c>
      <c r="K26" s="197">
        <f t="shared" si="19"/>
        <v>0.01</v>
      </c>
      <c r="L26" s="197">
        <f t="shared" si="19"/>
        <v>0.02</v>
      </c>
      <c r="M26" s="197">
        <f t="shared" si="19"/>
        <v>-0.01</v>
      </c>
      <c r="N26" s="197">
        <f t="shared" si="19"/>
        <v>0.04</v>
      </c>
      <c r="O26" s="197">
        <f t="shared" si="19"/>
        <v>0.05</v>
      </c>
      <c r="P26" s="197"/>
      <c r="Q26" s="198">
        <f>Q45</f>
        <v>0.02</v>
      </c>
      <c r="R26" s="198">
        <f>Q65</f>
        <v>0.01</v>
      </c>
      <c r="S26" s="334">
        <f t="shared" si="9"/>
        <v>100</v>
      </c>
      <c r="T26" s="327"/>
      <c r="U26" s="327"/>
    </row>
    <row r="27" spans="1:21" ht="11.25" customHeight="1">
      <c r="A27" s="2"/>
      <c r="B27" s="2"/>
      <c r="C27" s="199" t="s">
        <v>151</v>
      </c>
      <c r="D27" s="200">
        <f>D44</f>
        <v>0</v>
      </c>
      <c r="E27" s="200">
        <f t="shared" ref="E27:O27" si="20">E44</f>
        <v>0</v>
      </c>
      <c r="F27" s="200">
        <f t="shared" si="20"/>
        <v>0</v>
      </c>
      <c r="G27" s="200">
        <f t="shared" si="20"/>
        <v>0</v>
      </c>
      <c r="H27" s="200">
        <f t="shared" si="20"/>
        <v>0</v>
      </c>
      <c r="I27" s="200">
        <f t="shared" si="20"/>
        <v>0</v>
      </c>
      <c r="J27" s="200">
        <f t="shared" si="20"/>
        <v>0</v>
      </c>
      <c r="K27" s="200">
        <f t="shared" si="20"/>
        <v>0</v>
      </c>
      <c r="L27" s="200">
        <f t="shared" si="20"/>
        <v>0</v>
      </c>
      <c r="M27" s="200">
        <f t="shared" si="20"/>
        <v>0</v>
      </c>
      <c r="N27" s="200">
        <f t="shared" si="20"/>
        <v>0</v>
      </c>
      <c r="O27" s="200">
        <f t="shared" si="20"/>
        <v>0</v>
      </c>
      <c r="P27" s="200"/>
      <c r="Q27" s="201">
        <f>Q44</f>
        <v>0</v>
      </c>
      <c r="R27" s="201">
        <f>Q64</f>
        <v>0</v>
      </c>
      <c r="S27" s="335">
        <v>0</v>
      </c>
      <c r="T27" s="327"/>
      <c r="U27" s="327"/>
    </row>
    <row r="28" spans="1:21">
      <c r="A28" s="2"/>
      <c r="B28" s="2"/>
      <c r="C28" s="202" t="s">
        <v>210</v>
      </c>
      <c r="D28" s="203">
        <f>SUM($Q$18:$Q$27)</f>
        <v>4.28</v>
      </c>
      <c r="E28" s="203">
        <f t="shared" ref="E28:P28" si="21">SUM($Q$18:$Q$27)</f>
        <v>4.28</v>
      </c>
      <c r="F28" s="203">
        <f t="shared" si="21"/>
        <v>4.28</v>
      </c>
      <c r="G28" s="203">
        <f t="shared" si="21"/>
        <v>4.28</v>
      </c>
      <c r="H28" s="203">
        <f t="shared" si="21"/>
        <v>4.28</v>
      </c>
      <c r="I28" s="203">
        <f t="shared" si="21"/>
        <v>4.28</v>
      </c>
      <c r="J28" s="203">
        <f t="shared" si="21"/>
        <v>4.28</v>
      </c>
      <c r="K28" s="203">
        <f t="shared" si="21"/>
        <v>4.28</v>
      </c>
      <c r="L28" s="203">
        <f t="shared" si="21"/>
        <v>4.28</v>
      </c>
      <c r="M28" s="203">
        <f t="shared" si="21"/>
        <v>4.28</v>
      </c>
      <c r="N28" s="203">
        <f t="shared" si="21"/>
        <v>4.28</v>
      </c>
      <c r="O28" s="203">
        <f t="shared" si="21"/>
        <v>4.28</v>
      </c>
      <c r="P28" s="203">
        <f t="shared" si="21"/>
        <v>4.28</v>
      </c>
      <c r="Q28" s="203">
        <f>SUM(Q18:Q27)</f>
        <v>4.28</v>
      </c>
      <c r="R28" s="203">
        <f>SUM(R18:R27)</f>
        <v>2.54</v>
      </c>
      <c r="S28" s="334">
        <f t="shared" si="9"/>
        <v>68.503937007874029</v>
      </c>
      <c r="T28" s="327"/>
      <c r="U28" s="327"/>
    </row>
    <row r="29" spans="1:21" ht="11.25" customHeight="1">
      <c r="D29" s="93"/>
      <c r="E29" s="93"/>
      <c r="F29" s="93"/>
      <c r="G29" s="93"/>
      <c r="H29" s="93"/>
      <c r="I29" s="93"/>
      <c r="J29" s="93"/>
      <c r="K29" s="93"/>
      <c r="L29" s="93"/>
      <c r="M29" s="93"/>
      <c r="N29" s="93"/>
      <c r="O29" s="93"/>
      <c r="P29" s="93"/>
      <c r="Q29" s="93"/>
      <c r="R29" s="93"/>
      <c r="S29" s="291"/>
    </row>
    <row r="30" spans="1:21">
      <c r="D30" s="93"/>
      <c r="E30" s="93"/>
      <c r="F30" s="93"/>
      <c r="G30" s="93"/>
      <c r="H30" s="93"/>
      <c r="I30" s="93"/>
      <c r="J30" s="93"/>
      <c r="K30" s="93"/>
      <c r="L30" s="93"/>
      <c r="M30" s="93"/>
      <c r="N30" s="93"/>
      <c r="O30" s="93"/>
      <c r="P30" s="93"/>
      <c r="Q30" s="93"/>
      <c r="S30" s="291"/>
    </row>
    <row r="31" spans="1:21">
      <c r="D31" s="93"/>
      <c r="E31" s="93"/>
      <c r="F31" s="93"/>
      <c r="G31" s="93"/>
      <c r="H31" s="93"/>
      <c r="I31" s="93"/>
      <c r="J31" s="93"/>
      <c r="K31" s="93"/>
      <c r="L31" s="93"/>
      <c r="M31" s="93"/>
      <c r="N31" s="93"/>
      <c r="O31" s="93"/>
      <c r="P31" s="93"/>
      <c r="Q31" s="93"/>
      <c r="S31" s="291"/>
    </row>
    <row r="32" spans="1:21" ht="20.25" customHeight="1">
      <c r="C32" s="26" t="s">
        <v>105</v>
      </c>
      <c r="D32" s="112"/>
      <c r="E32" s="112"/>
      <c r="F32" s="112"/>
      <c r="G32" s="78"/>
      <c r="H32" s="78"/>
      <c r="I32" s="78"/>
      <c r="J32" s="78"/>
      <c r="K32" s="78"/>
      <c r="L32" s="78"/>
      <c r="M32" s="78"/>
      <c r="N32" s="78"/>
      <c r="O32" s="78"/>
      <c r="P32" s="78"/>
      <c r="Q32" s="292" t="s">
        <v>154</v>
      </c>
      <c r="R32" s="83"/>
      <c r="S32" s="291"/>
    </row>
    <row r="33" spans="1:20">
      <c r="A33" s="2"/>
      <c r="B33" s="2"/>
      <c r="C33" s="204" t="s">
        <v>208</v>
      </c>
      <c r="D33" s="205" t="s">
        <v>13</v>
      </c>
      <c r="E33" s="205" t="s">
        <v>14</v>
      </c>
      <c r="F33" s="205" t="s">
        <v>15</v>
      </c>
      <c r="G33" s="205" t="s">
        <v>16</v>
      </c>
      <c r="H33" s="205" t="s">
        <v>17</v>
      </c>
      <c r="I33" s="205" t="s">
        <v>18</v>
      </c>
      <c r="J33" s="205" t="s">
        <v>19</v>
      </c>
      <c r="K33" s="205" t="s">
        <v>20</v>
      </c>
      <c r="L33" s="205" t="s">
        <v>21</v>
      </c>
      <c r="M33" s="205" t="s">
        <v>22</v>
      </c>
      <c r="N33" s="205" t="s">
        <v>23</v>
      </c>
      <c r="O33" s="205" t="s">
        <v>24</v>
      </c>
      <c r="P33" s="195"/>
      <c r="Q33" s="205">
        <v>2021</v>
      </c>
      <c r="R33" s="292" t="s">
        <v>153</v>
      </c>
      <c r="S33" s="333" t="s">
        <v>211</v>
      </c>
      <c r="T33" s="327"/>
    </row>
    <row r="34" spans="1:20">
      <c r="A34" s="2"/>
      <c r="B34" s="2"/>
      <c r="C34" s="190" t="s">
        <v>25</v>
      </c>
      <c r="D34" s="189">
        <v>63.6</v>
      </c>
      <c r="E34" s="189">
        <v>29.86</v>
      </c>
      <c r="F34" s="189">
        <v>46.39</v>
      </c>
      <c r="G34" s="189">
        <v>66.2</v>
      </c>
      <c r="H34" s="189">
        <v>67.94</v>
      </c>
      <c r="I34" s="189">
        <v>83.94</v>
      </c>
      <c r="J34" s="189">
        <v>92.81</v>
      </c>
      <c r="K34" s="189">
        <v>106.45</v>
      </c>
      <c r="L34" s="189">
        <v>156.53</v>
      </c>
      <c r="M34" s="189">
        <v>202.59</v>
      </c>
      <c r="N34" s="189">
        <v>197.46</v>
      </c>
      <c r="O34" s="189">
        <v>245.7</v>
      </c>
      <c r="P34" s="189">
        <v>0</v>
      </c>
      <c r="Q34" s="192">
        <v>113.1</v>
      </c>
      <c r="R34" s="336">
        <f>SUMPRODUCT(D34:O34,$D$49:$O$49)/SUM($D$49:$O$49)</f>
        <v>113.10258868063224</v>
      </c>
      <c r="S34" s="337">
        <f>(Q34-Q54)*100/Q54</f>
        <v>221.21556376029531</v>
      </c>
      <c r="T34" s="327"/>
    </row>
    <row r="35" spans="1:20">
      <c r="A35" s="2"/>
      <c r="B35" s="2"/>
      <c r="C35" s="190" t="s">
        <v>83</v>
      </c>
      <c r="D35" s="189">
        <v>1.8</v>
      </c>
      <c r="E35" s="189">
        <v>2.14</v>
      </c>
      <c r="F35" s="189">
        <v>1.99</v>
      </c>
      <c r="G35" s="189">
        <v>1.7</v>
      </c>
      <c r="H35" s="189">
        <v>2.5</v>
      </c>
      <c r="I35" s="189">
        <v>1.96</v>
      </c>
      <c r="J35" s="189">
        <v>1.21</v>
      </c>
      <c r="K35" s="189">
        <v>2.0699999999999998</v>
      </c>
      <c r="L35" s="189">
        <v>1.02</v>
      </c>
      <c r="M35" s="189">
        <v>2.44</v>
      </c>
      <c r="N35" s="189">
        <v>1.49</v>
      </c>
      <c r="O35" s="189">
        <v>1.8</v>
      </c>
      <c r="P35" s="189">
        <v>0</v>
      </c>
      <c r="Q35" s="192">
        <v>1.84</v>
      </c>
      <c r="R35" s="336">
        <f t="shared" ref="R35:R48" si="22">SUMPRODUCT(D35:O35,$D$49:$O$49)/SUM($D$49:$O$49)</f>
        <v>1.8354063208149156</v>
      </c>
      <c r="S35" s="337">
        <f t="shared" ref="S35:S48" si="23">(Q35-Q55)*100/Q55</f>
        <v>2.7932960893854775</v>
      </c>
      <c r="T35" s="327"/>
    </row>
    <row r="36" spans="1:20">
      <c r="A36" s="2"/>
      <c r="B36" s="2"/>
      <c r="C36" s="190" t="s">
        <v>102</v>
      </c>
      <c r="D36" s="189">
        <v>0.95</v>
      </c>
      <c r="E36" s="189">
        <v>0.67</v>
      </c>
      <c r="F36" s="189">
        <v>0.53</v>
      </c>
      <c r="G36" s="189">
        <v>0.67</v>
      </c>
      <c r="H36" s="189">
        <v>0.42</v>
      </c>
      <c r="I36" s="189">
        <v>0.3</v>
      </c>
      <c r="J36" s="189">
        <v>1.08</v>
      </c>
      <c r="K36" s="189">
        <v>1.19</v>
      </c>
      <c r="L36" s="189">
        <v>1.43</v>
      </c>
      <c r="M36" s="189">
        <v>1.87</v>
      </c>
      <c r="N36" s="189">
        <v>2.4500000000000002</v>
      </c>
      <c r="O36" s="189">
        <v>2.2799999999999998</v>
      </c>
      <c r="P36" s="189">
        <v>0</v>
      </c>
      <c r="Q36" s="192">
        <v>1.1599999999999999</v>
      </c>
      <c r="R36" s="336">
        <f t="shared" si="22"/>
        <v>1.1579223942844172</v>
      </c>
      <c r="S36" s="337">
        <f t="shared" si="23"/>
        <v>251.51515151515147</v>
      </c>
      <c r="T36" s="327"/>
    </row>
    <row r="37" spans="1:20">
      <c r="A37" s="2"/>
      <c r="B37" s="2"/>
      <c r="C37" s="190" t="s">
        <v>26</v>
      </c>
      <c r="D37" s="189">
        <v>0.03</v>
      </c>
      <c r="E37" s="189">
        <v>-0.02</v>
      </c>
      <c r="F37" s="189">
        <v>-0.02</v>
      </c>
      <c r="G37" s="189">
        <v>-0.03</v>
      </c>
      <c r="H37" s="189">
        <v>-0.03</v>
      </c>
      <c r="I37" s="189">
        <v>-0.03</v>
      </c>
      <c r="J37" s="189">
        <v>-0.03</v>
      </c>
      <c r="K37" s="189">
        <v>-0.04</v>
      </c>
      <c r="L37" s="189">
        <v>0</v>
      </c>
      <c r="M37" s="189">
        <v>-0.02</v>
      </c>
      <c r="N37" s="189">
        <v>0.03</v>
      </c>
      <c r="O37" s="189">
        <v>-0.06</v>
      </c>
      <c r="P37" s="189">
        <v>0</v>
      </c>
      <c r="Q37" s="192">
        <v>-0.02</v>
      </c>
      <c r="R37" s="336">
        <f t="shared" si="22"/>
        <v>-1.7896949892068775E-2</v>
      </c>
      <c r="S37" s="335">
        <v>0</v>
      </c>
      <c r="T37" s="327"/>
    </row>
    <row r="38" spans="1:20">
      <c r="A38" s="2"/>
      <c r="B38" s="2"/>
      <c r="C38" s="190" t="s">
        <v>98</v>
      </c>
      <c r="D38" s="189">
        <v>0</v>
      </c>
      <c r="E38" s="189">
        <v>0</v>
      </c>
      <c r="F38" s="189">
        <v>0</v>
      </c>
      <c r="G38" s="189">
        <v>0</v>
      </c>
      <c r="H38" s="189">
        <v>0</v>
      </c>
      <c r="I38" s="189">
        <v>0</v>
      </c>
      <c r="J38" s="189">
        <v>0</v>
      </c>
      <c r="K38" s="189">
        <v>0</v>
      </c>
      <c r="L38" s="189">
        <v>0</v>
      </c>
      <c r="M38" s="189">
        <v>0</v>
      </c>
      <c r="N38" s="189">
        <v>0</v>
      </c>
      <c r="O38" s="189">
        <v>0</v>
      </c>
      <c r="P38" s="189">
        <v>0</v>
      </c>
      <c r="Q38" s="192">
        <v>0</v>
      </c>
      <c r="R38" s="336">
        <f t="shared" si="22"/>
        <v>0</v>
      </c>
      <c r="S38" s="337" t="e">
        <f t="shared" si="23"/>
        <v>#DIV/0!</v>
      </c>
      <c r="T38" s="327"/>
    </row>
    <row r="39" spans="1:20">
      <c r="A39" s="2"/>
      <c r="B39" s="2"/>
      <c r="C39" s="190" t="s">
        <v>46</v>
      </c>
      <c r="D39" s="189">
        <v>0.71</v>
      </c>
      <c r="E39" s="189">
        <v>1.1599999999999999</v>
      </c>
      <c r="F39" s="189">
        <v>0.66</v>
      </c>
      <c r="G39" s="189">
        <v>0.57999999999999996</v>
      </c>
      <c r="H39" s="189">
        <v>0.97</v>
      </c>
      <c r="I39" s="189">
        <v>0.73</v>
      </c>
      <c r="J39" s="189">
        <v>0.72</v>
      </c>
      <c r="K39" s="189">
        <v>1.17</v>
      </c>
      <c r="L39" s="189">
        <v>1.23</v>
      </c>
      <c r="M39" s="189">
        <v>1.97</v>
      </c>
      <c r="N39" s="189">
        <v>1.6</v>
      </c>
      <c r="O39" s="189">
        <v>1.5</v>
      </c>
      <c r="P39" s="189">
        <v>0</v>
      </c>
      <c r="Q39" s="192">
        <v>1.08</v>
      </c>
      <c r="R39" s="336">
        <f t="shared" si="22"/>
        <v>1.0765645284087417</v>
      </c>
      <c r="S39" s="337">
        <f t="shared" si="23"/>
        <v>170</v>
      </c>
      <c r="T39" s="327"/>
    </row>
    <row r="40" spans="1:20">
      <c r="A40" s="2"/>
      <c r="B40" s="2"/>
      <c r="C40" s="190" t="s">
        <v>145</v>
      </c>
      <c r="D40" s="189">
        <v>-0.05</v>
      </c>
      <c r="E40" s="189">
        <v>-0.02</v>
      </c>
      <c r="F40" s="189">
        <v>-0.02</v>
      </c>
      <c r="G40" s="189">
        <v>-0.04</v>
      </c>
      <c r="H40" s="189">
        <v>-0.04</v>
      </c>
      <c r="I40" s="189">
        <v>-0.04</v>
      </c>
      <c r="J40" s="189">
        <v>-0.04</v>
      </c>
      <c r="K40" s="189">
        <v>-0.04</v>
      </c>
      <c r="L40" s="189">
        <v>-0.09</v>
      </c>
      <c r="M40" s="189">
        <v>-0.13</v>
      </c>
      <c r="N40" s="189">
        <v>-0.13</v>
      </c>
      <c r="O40" s="189">
        <v>-0.27</v>
      </c>
      <c r="P40" s="189">
        <v>0</v>
      </c>
      <c r="Q40" s="192">
        <v>-7.0000000000000007E-2</v>
      </c>
      <c r="R40" s="336">
        <f t="shared" si="22"/>
        <v>-7.5991753828590997E-2</v>
      </c>
      <c r="S40" s="337">
        <f t="shared" si="23"/>
        <v>250</v>
      </c>
      <c r="T40" s="327"/>
    </row>
    <row r="41" spans="1:20">
      <c r="A41" s="2"/>
      <c r="B41" s="2"/>
      <c r="C41" s="190" t="s">
        <v>104</v>
      </c>
      <c r="D41" s="189">
        <v>0.49</v>
      </c>
      <c r="E41" s="189">
        <v>0.25</v>
      </c>
      <c r="F41" s="189">
        <v>0.25</v>
      </c>
      <c r="G41" s="189">
        <v>0.25</v>
      </c>
      <c r="H41" s="189">
        <v>0.18</v>
      </c>
      <c r="I41" s="189">
        <v>0.25</v>
      </c>
      <c r="J41" s="189">
        <v>0.15</v>
      </c>
      <c r="K41" s="189">
        <v>0.32</v>
      </c>
      <c r="L41" s="189">
        <v>0.36</v>
      </c>
      <c r="M41" s="189">
        <v>0.5</v>
      </c>
      <c r="N41" s="189">
        <v>0.42</v>
      </c>
      <c r="O41" s="189">
        <v>0.86</v>
      </c>
      <c r="P41" s="189">
        <v>0</v>
      </c>
      <c r="Q41" s="192">
        <v>0.36</v>
      </c>
      <c r="R41" s="336">
        <f t="shared" si="22"/>
        <v>0.35914054972976928</v>
      </c>
      <c r="S41" s="337">
        <f t="shared" si="23"/>
        <v>111.76470588235291</v>
      </c>
      <c r="T41" s="327"/>
    </row>
    <row r="42" spans="1:20">
      <c r="A42" s="2"/>
      <c r="B42" s="2"/>
      <c r="C42" s="190" t="s">
        <v>94</v>
      </c>
      <c r="D42" s="189">
        <v>-0.2</v>
      </c>
      <c r="E42" s="189">
        <v>-0.14000000000000001</v>
      </c>
      <c r="F42" s="189">
        <v>-0.1</v>
      </c>
      <c r="G42" s="189">
        <v>-0.13</v>
      </c>
      <c r="H42" s="189">
        <v>-0.05</v>
      </c>
      <c r="I42" s="189">
        <v>-0.12</v>
      </c>
      <c r="J42" s="189">
        <v>0.01</v>
      </c>
      <c r="K42" s="189">
        <v>-0.05</v>
      </c>
      <c r="L42" s="189">
        <v>0.01</v>
      </c>
      <c r="M42" s="189">
        <v>0.16</v>
      </c>
      <c r="N42" s="189">
        <v>0.19</v>
      </c>
      <c r="O42" s="189">
        <v>-0.19</v>
      </c>
      <c r="P42" s="189">
        <v>0</v>
      </c>
      <c r="Q42" s="192">
        <v>-0.05</v>
      </c>
      <c r="R42" s="336">
        <f t="shared" si="22"/>
        <v>-5.2758277133884632E-2</v>
      </c>
      <c r="S42" s="337">
        <f t="shared" si="23"/>
        <v>-28.571428571428577</v>
      </c>
      <c r="T42" s="327"/>
    </row>
    <row r="43" spans="1:20">
      <c r="A43" s="2"/>
      <c r="B43" s="2"/>
      <c r="C43" s="190" t="s">
        <v>95</v>
      </c>
      <c r="D43" s="189">
        <v>0</v>
      </c>
      <c r="E43" s="189">
        <v>-7.0000000000000007E-2</v>
      </c>
      <c r="F43" s="189">
        <v>-0.06</v>
      </c>
      <c r="G43" s="189">
        <v>-0.06</v>
      </c>
      <c r="H43" s="189">
        <v>-7.0000000000000007E-2</v>
      </c>
      <c r="I43" s="189">
        <v>-7.0000000000000007E-2</v>
      </c>
      <c r="J43" s="189">
        <v>-7.0000000000000007E-2</v>
      </c>
      <c r="K43" s="189">
        <v>-0.06</v>
      </c>
      <c r="L43" s="189">
        <v>-0.06</v>
      </c>
      <c r="M43" s="189">
        <v>-7.0000000000000007E-2</v>
      </c>
      <c r="N43" s="189">
        <v>-0.08</v>
      </c>
      <c r="O43" s="189">
        <v>-0.08</v>
      </c>
      <c r="P43" s="189">
        <v>0</v>
      </c>
      <c r="Q43" s="192">
        <v>-0.06</v>
      </c>
      <c r="R43" s="336">
        <f t="shared" si="22"/>
        <v>-6.1808923671492877E-2</v>
      </c>
      <c r="S43" s="337">
        <f t="shared" si="23"/>
        <v>-14.285714285714297</v>
      </c>
      <c r="T43" s="327"/>
    </row>
    <row r="44" spans="1:20">
      <c r="A44" s="2"/>
      <c r="B44" s="2"/>
      <c r="C44" s="190" t="s">
        <v>151</v>
      </c>
      <c r="D44" s="189">
        <v>0</v>
      </c>
      <c r="E44" s="189">
        <v>0</v>
      </c>
      <c r="F44" s="189">
        <v>0</v>
      </c>
      <c r="G44" s="189">
        <v>0</v>
      </c>
      <c r="H44" s="189">
        <v>0</v>
      </c>
      <c r="I44" s="189">
        <v>0</v>
      </c>
      <c r="J44" s="189">
        <v>0</v>
      </c>
      <c r="K44" s="189">
        <v>0</v>
      </c>
      <c r="L44" s="189">
        <v>0</v>
      </c>
      <c r="M44" s="189">
        <v>0</v>
      </c>
      <c r="N44" s="189">
        <v>0</v>
      </c>
      <c r="O44" s="189">
        <v>0</v>
      </c>
      <c r="P44" s="189">
        <v>0</v>
      </c>
      <c r="Q44" s="192">
        <v>0</v>
      </c>
      <c r="R44" s="336">
        <f t="shared" si="22"/>
        <v>0</v>
      </c>
      <c r="S44" s="335">
        <v>0</v>
      </c>
      <c r="T44" s="327"/>
    </row>
    <row r="45" spans="1:20">
      <c r="A45" s="2"/>
      <c r="B45" s="2"/>
      <c r="C45" s="190" t="s">
        <v>68</v>
      </c>
      <c r="D45" s="189">
        <v>0.02</v>
      </c>
      <c r="E45" s="189">
        <v>0.01</v>
      </c>
      <c r="F45" s="189">
        <v>0.01</v>
      </c>
      <c r="G45" s="189">
        <v>0.05</v>
      </c>
      <c r="H45" s="189">
        <v>0.02</v>
      </c>
      <c r="I45" s="189">
        <v>-0.01</v>
      </c>
      <c r="J45" s="189">
        <v>0.03</v>
      </c>
      <c r="K45" s="189">
        <v>0.01</v>
      </c>
      <c r="L45" s="189">
        <v>0.02</v>
      </c>
      <c r="M45" s="189">
        <v>-0.01</v>
      </c>
      <c r="N45" s="189">
        <v>0.04</v>
      </c>
      <c r="O45" s="189">
        <v>0.05</v>
      </c>
      <c r="P45" s="189">
        <v>0</v>
      </c>
      <c r="Q45" s="192">
        <v>0.02</v>
      </c>
      <c r="R45" s="336">
        <f t="shared" si="22"/>
        <v>2.0204344923956424E-2</v>
      </c>
      <c r="S45" s="337">
        <f t="shared" si="23"/>
        <v>100</v>
      </c>
      <c r="T45" s="327"/>
    </row>
    <row r="46" spans="1:20">
      <c r="A46" s="2"/>
      <c r="B46" s="2"/>
      <c r="C46" s="190" t="s">
        <v>67</v>
      </c>
      <c r="D46" s="189">
        <v>3.02</v>
      </c>
      <c r="E46" s="189">
        <v>2.98</v>
      </c>
      <c r="F46" s="189">
        <v>2.38</v>
      </c>
      <c r="G46" s="189">
        <v>2.31</v>
      </c>
      <c r="H46" s="189">
        <v>2.25</v>
      </c>
      <c r="I46" s="189">
        <v>0.3</v>
      </c>
      <c r="J46" s="189">
        <v>0.54</v>
      </c>
      <c r="K46" s="189">
        <v>0.31</v>
      </c>
      <c r="L46" s="189">
        <v>0.31</v>
      </c>
      <c r="M46" s="189">
        <v>0.26</v>
      </c>
      <c r="N46" s="189">
        <v>0.38</v>
      </c>
      <c r="O46" s="189">
        <v>0.54</v>
      </c>
      <c r="P46" s="189">
        <v>0</v>
      </c>
      <c r="Q46" s="192">
        <v>1.3</v>
      </c>
      <c r="R46" s="336">
        <f t="shared" si="22"/>
        <v>1.3055846876493691</v>
      </c>
      <c r="S46" s="337">
        <f t="shared" si="23"/>
        <v>-50.570342205323186</v>
      </c>
      <c r="T46" s="327"/>
    </row>
    <row r="47" spans="1:20">
      <c r="A47" s="2"/>
      <c r="B47" s="2"/>
      <c r="C47" s="190" t="s">
        <v>100</v>
      </c>
      <c r="D47" s="189">
        <v>0</v>
      </c>
      <c r="E47" s="189">
        <v>0</v>
      </c>
      <c r="F47" s="189">
        <v>0</v>
      </c>
      <c r="G47" s="189">
        <v>0</v>
      </c>
      <c r="H47" s="189">
        <v>0</v>
      </c>
      <c r="I47" s="189">
        <v>0</v>
      </c>
      <c r="J47" s="189">
        <v>0</v>
      </c>
      <c r="K47" s="189">
        <v>0</v>
      </c>
      <c r="L47" s="189">
        <v>0</v>
      </c>
      <c r="M47" s="189">
        <v>0</v>
      </c>
      <c r="N47" s="189">
        <v>0</v>
      </c>
      <c r="O47" s="189">
        <v>0</v>
      </c>
      <c r="P47" s="189">
        <v>0</v>
      </c>
      <c r="Q47" s="192">
        <v>0</v>
      </c>
      <c r="R47" s="336">
        <f t="shared" si="22"/>
        <v>0</v>
      </c>
      <c r="S47" s="337">
        <f t="shared" si="23"/>
        <v>-100</v>
      </c>
      <c r="T47" s="327"/>
    </row>
    <row r="48" spans="1:20">
      <c r="A48" s="2"/>
      <c r="B48" s="2"/>
      <c r="C48" s="206" t="s">
        <v>183</v>
      </c>
      <c r="D48" s="192">
        <v>70.37</v>
      </c>
      <c r="E48" s="192">
        <v>36.82</v>
      </c>
      <c r="F48" s="192">
        <v>52.01</v>
      </c>
      <c r="G48" s="192">
        <v>71.5</v>
      </c>
      <c r="H48" s="192">
        <v>74.09</v>
      </c>
      <c r="I48" s="192">
        <v>87.21</v>
      </c>
      <c r="J48" s="192">
        <v>96.41</v>
      </c>
      <c r="K48" s="192">
        <v>111.33</v>
      </c>
      <c r="L48" s="192">
        <v>160.76</v>
      </c>
      <c r="M48" s="192">
        <v>209.56</v>
      </c>
      <c r="N48" s="192">
        <v>203.85</v>
      </c>
      <c r="O48" s="192">
        <v>252.13</v>
      </c>
      <c r="P48" s="192">
        <v>0</v>
      </c>
      <c r="Q48" s="192">
        <v>118.66</v>
      </c>
      <c r="R48" s="336">
        <f t="shared" si="22"/>
        <v>118.64895560191736</v>
      </c>
      <c r="S48" s="337">
        <f t="shared" si="23"/>
        <v>193.85834571570084</v>
      </c>
      <c r="T48" s="327"/>
    </row>
    <row r="49" spans="1:20">
      <c r="C49" s="202" t="s">
        <v>149</v>
      </c>
      <c r="D49" s="207">
        <v>22763718.625999998</v>
      </c>
      <c r="E49" s="207">
        <v>19225891.221999999</v>
      </c>
      <c r="F49" s="207">
        <v>20723314.798</v>
      </c>
      <c r="G49" s="207">
        <v>18861372.109999999</v>
      </c>
      <c r="H49" s="207">
        <v>19171437.412</v>
      </c>
      <c r="I49" s="207">
        <v>19527579.833000001</v>
      </c>
      <c r="J49" s="207">
        <v>21502582.151000001</v>
      </c>
      <c r="K49" s="207">
        <v>20619995.693</v>
      </c>
      <c r="L49" s="207">
        <v>19589241.873</v>
      </c>
      <c r="M49" s="207">
        <v>18915337.754999999</v>
      </c>
      <c r="N49" s="207">
        <v>20241424.925000001</v>
      </c>
      <c r="O49" s="207">
        <v>20757163.548999999</v>
      </c>
      <c r="P49" s="207">
        <v>0</v>
      </c>
      <c r="Q49" s="207">
        <v>241899059.947</v>
      </c>
      <c r="R49" s="338">
        <f>(Q49/Q69-1)*100</f>
        <v>2.2768876359859691</v>
      </c>
      <c r="S49" s="291"/>
      <c r="T49" s="327"/>
    </row>
    <row r="50" spans="1:20">
      <c r="D50" s="93"/>
      <c r="E50" s="93"/>
      <c r="F50" s="93"/>
      <c r="G50" s="93"/>
      <c r="H50" s="93"/>
      <c r="I50" s="93"/>
      <c r="J50" s="93"/>
      <c r="K50" s="93"/>
      <c r="L50" s="93"/>
      <c r="M50" s="93"/>
      <c r="N50" s="93"/>
      <c r="O50" s="93"/>
      <c r="P50" s="90"/>
      <c r="Q50" s="116"/>
      <c r="S50" s="291"/>
    </row>
    <row r="51" spans="1:20">
      <c r="C51" s="21" t="s">
        <v>86</v>
      </c>
      <c r="D51" s="93"/>
      <c r="E51" s="93"/>
      <c r="F51" s="93"/>
      <c r="G51" s="93"/>
      <c r="H51" s="93"/>
      <c r="I51" s="93"/>
      <c r="J51" s="93"/>
      <c r="K51" s="93"/>
      <c r="L51" s="93"/>
      <c r="M51" s="93"/>
      <c r="N51" s="93"/>
      <c r="O51" s="93"/>
      <c r="P51" s="90"/>
      <c r="Q51" s="116"/>
      <c r="S51" s="291"/>
    </row>
    <row r="52" spans="1:20">
      <c r="A52" s="2"/>
      <c r="B52" s="2"/>
      <c r="C52" s="26" t="s">
        <v>103</v>
      </c>
      <c r="D52" s="112"/>
      <c r="E52" s="112"/>
      <c r="F52" s="112"/>
      <c r="G52" s="78"/>
      <c r="H52" s="78"/>
      <c r="I52" s="78"/>
      <c r="J52" s="78"/>
      <c r="K52" s="78"/>
      <c r="L52" s="78"/>
      <c r="M52" s="78"/>
      <c r="N52" s="78"/>
      <c r="O52" s="78"/>
      <c r="P52" s="78"/>
      <c r="Q52" s="292" t="s">
        <v>154</v>
      </c>
      <c r="S52" s="291"/>
    </row>
    <row r="53" spans="1:20">
      <c r="A53" s="2"/>
      <c r="B53" s="2"/>
      <c r="C53" s="204" t="s">
        <v>199</v>
      </c>
      <c r="D53" s="205" t="s">
        <v>13</v>
      </c>
      <c r="E53" s="205" t="s">
        <v>14</v>
      </c>
      <c r="F53" s="205" t="s">
        <v>15</v>
      </c>
      <c r="G53" s="205" t="s">
        <v>16</v>
      </c>
      <c r="H53" s="205" t="s">
        <v>17</v>
      </c>
      <c r="I53" s="205" t="s">
        <v>18</v>
      </c>
      <c r="J53" s="205" t="s">
        <v>19</v>
      </c>
      <c r="K53" s="205" t="s">
        <v>20</v>
      </c>
      <c r="L53" s="205" t="s">
        <v>21</v>
      </c>
      <c r="M53" s="205" t="s">
        <v>22</v>
      </c>
      <c r="N53" s="205" t="s">
        <v>23</v>
      </c>
      <c r="O53" s="205" t="s">
        <v>24</v>
      </c>
      <c r="P53" s="195"/>
      <c r="Q53" s="195">
        <v>2020</v>
      </c>
      <c r="R53" s="292" t="s">
        <v>153</v>
      </c>
      <c r="S53" s="291"/>
    </row>
    <row r="54" spans="1:20">
      <c r="A54" s="2"/>
      <c r="B54" s="2"/>
      <c r="C54" s="190" t="s">
        <v>25</v>
      </c>
      <c r="D54" s="189">
        <v>42.06</v>
      </c>
      <c r="E54" s="189">
        <v>36.54</v>
      </c>
      <c r="F54" s="189">
        <v>28.28</v>
      </c>
      <c r="G54" s="189">
        <v>17.809999999999999</v>
      </c>
      <c r="H54" s="189">
        <v>21.7</v>
      </c>
      <c r="I54" s="189">
        <v>30.99</v>
      </c>
      <c r="J54" s="189">
        <v>35.200000000000003</v>
      </c>
      <c r="K54" s="189">
        <v>36.75</v>
      </c>
      <c r="L54" s="189">
        <v>42.74</v>
      </c>
      <c r="M54" s="189">
        <v>37.450000000000003</v>
      </c>
      <c r="N54" s="189">
        <v>42.91</v>
      </c>
      <c r="O54" s="189">
        <v>43.47</v>
      </c>
      <c r="P54" s="189"/>
      <c r="Q54" s="192">
        <v>35.21</v>
      </c>
      <c r="R54" s="336">
        <f>SUMPRODUCT(D54:O54,$D$69:$O$69)/SUM($D$69:$O$69)</f>
        <v>35.212030637874093</v>
      </c>
      <c r="S54" s="387"/>
    </row>
    <row r="55" spans="1:20">
      <c r="A55" s="2"/>
      <c r="B55" s="2"/>
      <c r="C55" s="190" t="s">
        <v>83</v>
      </c>
      <c r="D55" s="189">
        <v>1.32</v>
      </c>
      <c r="E55" s="189">
        <v>1.44</v>
      </c>
      <c r="F55" s="189">
        <v>2.0299999999999998</v>
      </c>
      <c r="G55" s="189">
        <v>4.54</v>
      </c>
      <c r="H55" s="189">
        <v>2.96</v>
      </c>
      <c r="I55" s="189">
        <v>1.68</v>
      </c>
      <c r="J55" s="189">
        <v>1.07</v>
      </c>
      <c r="K55" s="189">
        <v>1.29</v>
      </c>
      <c r="L55" s="189">
        <v>1.05</v>
      </c>
      <c r="M55" s="189">
        <v>1.76</v>
      </c>
      <c r="N55" s="189">
        <v>1.7</v>
      </c>
      <c r="O55" s="189">
        <v>1.49</v>
      </c>
      <c r="P55" s="189"/>
      <c r="Q55" s="192">
        <v>1.79</v>
      </c>
      <c r="R55" s="336">
        <f t="shared" ref="R55:R67" si="24">SUMPRODUCT(D55:O55,$D$69:$O$69)/SUM($D$69:$O$69)</f>
        <v>1.7927499980226347</v>
      </c>
      <c r="S55" s="387"/>
    </row>
    <row r="56" spans="1:20">
      <c r="A56" s="2"/>
      <c r="B56" s="2"/>
      <c r="C56" s="190" t="s">
        <v>74</v>
      </c>
      <c r="D56" s="189">
        <v>0.18</v>
      </c>
      <c r="E56" s="189">
        <v>7.0000000000000007E-2</v>
      </c>
      <c r="F56" s="189">
        <v>0.12</v>
      </c>
      <c r="G56" s="189">
        <v>7.0000000000000007E-2</v>
      </c>
      <c r="H56" s="189">
        <v>0.08</v>
      </c>
      <c r="I56" s="189">
        <v>0.15</v>
      </c>
      <c r="J56" s="189">
        <v>0.15</v>
      </c>
      <c r="K56" s="189">
        <v>0.49</v>
      </c>
      <c r="L56" s="189">
        <v>0.88</v>
      </c>
      <c r="M56" s="189">
        <v>0.64</v>
      </c>
      <c r="N56" s="189">
        <v>0.61</v>
      </c>
      <c r="O56" s="189">
        <v>0.52</v>
      </c>
      <c r="P56" s="189"/>
      <c r="Q56" s="192">
        <v>0.33</v>
      </c>
      <c r="R56" s="336">
        <f t="shared" si="24"/>
        <v>0.33472701895349971</v>
      </c>
      <c r="S56" s="387"/>
    </row>
    <row r="57" spans="1:20">
      <c r="A57" s="2"/>
      <c r="B57" s="2"/>
      <c r="C57" s="190" t="s">
        <v>26</v>
      </c>
      <c r="D57" s="189">
        <v>-0.02</v>
      </c>
      <c r="E57" s="189">
        <v>-0.03</v>
      </c>
      <c r="F57" s="189">
        <v>-0.01</v>
      </c>
      <c r="G57" s="189">
        <v>-0.02</v>
      </c>
      <c r="H57" s="189">
        <v>-0.01</v>
      </c>
      <c r="I57" s="189">
        <v>-0.01</v>
      </c>
      <c r="J57" s="189">
        <v>-0.01</v>
      </c>
      <c r="K57" s="189">
        <v>-0.01</v>
      </c>
      <c r="L57" s="189">
        <v>-0.02</v>
      </c>
      <c r="M57" s="189">
        <v>-0.04</v>
      </c>
      <c r="N57" s="189">
        <v>-0.03</v>
      </c>
      <c r="O57" s="189">
        <v>-0.02</v>
      </c>
      <c r="P57" s="189"/>
      <c r="Q57" s="192">
        <v>-0.02</v>
      </c>
      <c r="R57" s="336">
        <f t="shared" si="24"/>
        <v>-1.918401791958628E-2</v>
      </c>
      <c r="S57" s="387"/>
    </row>
    <row r="58" spans="1:20">
      <c r="A58" s="2"/>
      <c r="B58" s="2"/>
      <c r="C58" s="190" t="s">
        <v>84</v>
      </c>
      <c r="D58" s="189">
        <v>0</v>
      </c>
      <c r="E58" s="189">
        <v>0</v>
      </c>
      <c r="F58" s="189">
        <v>0</v>
      </c>
      <c r="G58" s="189">
        <v>0</v>
      </c>
      <c r="H58" s="189">
        <v>0</v>
      </c>
      <c r="I58" s="189">
        <v>0</v>
      </c>
      <c r="J58" s="189">
        <v>0</v>
      </c>
      <c r="K58" s="189">
        <v>0</v>
      </c>
      <c r="L58" s="189">
        <v>0</v>
      </c>
      <c r="M58" s="189">
        <v>0</v>
      </c>
      <c r="N58" s="189">
        <v>0</v>
      </c>
      <c r="O58" s="189">
        <v>0</v>
      </c>
      <c r="P58" s="189"/>
      <c r="Q58" s="192">
        <v>0</v>
      </c>
      <c r="R58" s="336">
        <f t="shared" si="24"/>
        <v>0</v>
      </c>
      <c r="S58" s="387"/>
    </row>
    <row r="59" spans="1:20">
      <c r="A59" s="2"/>
      <c r="B59" s="2"/>
      <c r="C59" s="190" t="s">
        <v>49</v>
      </c>
      <c r="D59" s="189">
        <v>0.3</v>
      </c>
      <c r="E59" s="189">
        <v>0.33</v>
      </c>
      <c r="F59" s="189">
        <v>0.35</v>
      </c>
      <c r="G59" s="189">
        <v>0.45</v>
      </c>
      <c r="H59" s="189">
        <v>0.37</v>
      </c>
      <c r="I59" s="189">
        <v>0.38</v>
      </c>
      <c r="J59" s="189">
        <v>0.33</v>
      </c>
      <c r="K59" s="189">
        <v>0.35</v>
      </c>
      <c r="L59" s="189">
        <v>0.41</v>
      </c>
      <c r="M59" s="189">
        <v>0.53</v>
      </c>
      <c r="N59" s="189">
        <v>0.48</v>
      </c>
      <c r="O59" s="189">
        <v>0.53</v>
      </c>
      <c r="P59" s="189"/>
      <c r="Q59" s="192">
        <v>0.4</v>
      </c>
      <c r="R59" s="336">
        <f t="shared" si="24"/>
        <v>0.39914824899068568</v>
      </c>
      <c r="S59" s="387"/>
    </row>
    <row r="60" spans="1:20">
      <c r="A60" s="2"/>
      <c r="B60" s="2"/>
      <c r="C60" s="190" t="s">
        <v>145</v>
      </c>
      <c r="D60" s="189">
        <v>-0.02</v>
      </c>
      <c r="E60" s="189">
        <v>-0.01</v>
      </c>
      <c r="F60" s="189">
        <v>-0.01</v>
      </c>
      <c r="G60" s="189">
        <v>-0.01</v>
      </c>
      <c r="H60" s="189">
        <v>-0.01</v>
      </c>
      <c r="I60" s="189">
        <v>-0.02</v>
      </c>
      <c r="J60" s="189">
        <v>-0.01</v>
      </c>
      <c r="K60" s="189">
        <v>-0.02</v>
      </c>
      <c r="L60" s="189">
        <v>-0.02</v>
      </c>
      <c r="M60" s="189">
        <v>-0.02</v>
      </c>
      <c r="N60" s="189">
        <v>-0.01</v>
      </c>
      <c r="O60" s="189">
        <v>-0.02</v>
      </c>
      <c r="P60" s="189"/>
      <c r="Q60" s="192">
        <v>-0.02</v>
      </c>
      <c r="R60" s="336">
        <f t="shared" si="24"/>
        <v>-1.5152245678624922E-2</v>
      </c>
      <c r="S60" s="387"/>
    </row>
    <row r="61" spans="1:20">
      <c r="A61" s="2"/>
      <c r="B61" s="2"/>
      <c r="C61" s="190" t="s">
        <v>53</v>
      </c>
      <c r="D61" s="189">
        <v>0.16</v>
      </c>
      <c r="E61" s="189">
        <v>0.14000000000000001</v>
      </c>
      <c r="F61" s="189">
        <v>0.23</v>
      </c>
      <c r="G61" s="189">
        <v>0.21</v>
      </c>
      <c r="H61" s="189">
        <v>0.11</v>
      </c>
      <c r="I61" s="189">
        <v>0.15</v>
      </c>
      <c r="J61" s="189">
        <v>0.17</v>
      </c>
      <c r="K61" s="189">
        <v>0.19</v>
      </c>
      <c r="L61" s="189">
        <v>0.15</v>
      </c>
      <c r="M61" s="189">
        <v>0.14000000000000001</v>
      </c>
      <c r="N61" s="189">
        <v>0.12</v>
      </c>
      <c r="O61" s="189">
        <v>0.27</v>
      </c>
      <c r="P61" s="189"/>
      <c r="Q61" s="192">
        <v>0.17</v>
      </c>
      <c r="R61" s="336">
        <f t="shared" si="24"/>
        <v>0.17081309897245192</v>
      </c>
      <c r="S61" s="387"/>
    </row>
    <row r="62" spans="1:20">
      <c r="A62" s="2"/>
      <c r="B62" s="2"/>
      <c r="C62" s="190" t="s">
        <v>94</v>
      </c>
      <c r="D62" s="189">
        <v>-0.09</v>
      </c>
      <c r="E62" s="189">
        <v>-0.06</v>
      </c>
      <c r="F62" s="189">
        <v>-0.11</v>
      </c>
      <c r="G62" s="189">
        <v>-0.12</v>
      </c>
      <c r="H62" s="189">
        <v>-7.0000000000000007E-2</v>
      </c>
      <c r="I62" s="189">
        <v>-0.04</v>
      </c>
      <c r="J62" s="189">
        <v>-0.05</v>
      </c>
      <c r="K62" s="189">
        <v>-0.06</v>
      </c>
      <c r="L62" s="189">
        <v>-0.04</v>
      </c>
      <c r="M62" s="189">
        <v>-0.03</v>
      </c>
      <c r="N62" s="189">
        <v>-0.03</v>
      </c>
      <c r="O62" s="189">
        <v>-0.11</v>
      </c>
      <c r="P62" s="189"/>
      <c r="Q62" s="192">
        <v>-7.0000000000000007E-2</v>
      </c>
      <c r="R62" s="336">
        <f t="shared" si="24"/>
        <v>-6.729216294603016E-2</v>
      </c>
      <c r="S62" s="387"/>
    </row>
    <row r="63" spans="1:20">
      <c r="A63" s="2"/>
      <c r="B63" s="2"/>
      <c r="C63" s="190" t="s">
        <v>95</v>
      </c>
      <c r="D63" s="189">
        <v>-0.06</v>
      </c>
      <c r="E63" s="189">
        <v>-0.06</v>
      </c>
      <c r="F63" s="189">
        <v>-7.0000000000000007E-2</v>
      </c>
      <c r="G63" s="189">
        <v>-0.1</v>
      </c>
      <c r="H63" s="189">
        <v>-0.09</v>
      </c>
      <c r="I63" s="189">
        <v>-7.0000000000000007E-2</v>
      </c>
      <c r="J63" s="189">
        <v>-0.06</v>
      </c>
      <c r="K63" s="189">
        <v>-0.06</v>
      </c>
      <c r="L63" s="189">
        <v>-0.06</v>
      </c>
      <c r="M63" s="189">
        <v>-7.0000000000000007E-2</v>
      </c>
      <c r="N63" s="189">
        <v>-0.05</v>
      </c>
      <c r="O63" s="189">
        <v>-7.0000000000000007E-2</v>
      </c>
      <c r="P63" s="189"/>
      <c r="Q63" s="192">
        <v>-7.0000000000000007E-2</v>
      </c>
      <c r="R63" s="336">
        <f t="shared" si="24"/>
        <v>-6.7437423709450064E-2</v>
      </c>
      <c r="S63" s="387"/>
    </row>
    <row r="64" spans="1:20">
      <c r="A64" s="2"/>
      <c r="B64" s="2"/>
      <c r="C64" s="190" t="s">
        <v>151</v>
      </c>
      <c r="D64" s="189">
        <v>0</v>
      </c>
      <c r="E64" s="189">
        <v>0</v>
      </c>
      <c r="F64" s="189">
        <v>0</v>
      </c>
      <c r="G64" s="189">
        <v>0</v>
      </c>
      <c r="H64" s="189">
        <v>0</v>
      </c>
      <c r="I64" s="189">
        <v>0</v>
      </c>
      <c r="J64" s="189">
        <v>0</v>
      </c>
      <c r="K64" s="189">
        <v>0</v>
      </c>
      <c r="L64" s="189">
        <v>0</v>
      </c>
      <c r="M64" s="189">
        <v>0</v>
      </c>
      <c r="N64" s="189">
        <v>0</v>
      </c>
      <c r="O64" s="189">
        <v>0</v>
      </c>
      <c r="P64" s="189"/>
      <c r="Q64" s="192">
        <v>0</v>
      </c>
      <c r="R64" s="336">
        <f t="shared" si="24"/>
        <v>0</v>
      </c>
      <c r="S64" s="387"/>
    </row>
    <row r="65" spans="1:19">
      <c r="A65" s="2"/>
      <c r="B65" s="2"/>
      <c r="C65" s="190" t="s">
        <v>68</v>
      </c>
      <c r="D65" s="189">
        <v>-0.01</v>
      </c>
      <c r="E65" s="189">
        <v>0.03</v>
      </c>
      <c r="F65" s="189">
        <v>0.01</v>
      </c>
      <c r="G65" s="189">
        <v>0.01</v>
      </c>
      <c r="H65" s="189">
        <v>0.01</v>
      </c>
      <c r="I65" s="189">
        <v>0.01</v>
      </c>
      <c r="J65" s="189">
        <v>0</v>
      </c>
      <c r="K65" s="189">
        <v>0.01</v>
      </c>
      <c r="L65" s="189">
        <v>-0.01</v>
      </c>
      <c r="M65" s="189">
        <v>0.01</v>
      </c>
      <c r="N65" s="189">
        <v>0.03</v>
      </c>
      <c r="O65" s="189">
        <v>0</v>
      </c>
      <c r="P65" s="189"/>
      <c r="Q65" s="192">
        <v>0.01</v>
      </c>
      <c r="R65" s="336">
        <f t="shared" si="24"/>
        <v>7.9640981358873562E-3</v>
      </c>
      <c r="S65" s="387"/>
    </row>
    <row r="66" spans="1:19">
      <c r="A66" s="2"/>
      <c r="B66" s="2"/>
      <c r="C66" s="190" t="s">
        <v>67</v>
      </c>
      <c r="D66" s="189">
        <v>3.11</v>
      </c>
      <c r="E66" s="189">
        <v>2.98</v>
      </c>
      <c r="F66" s="189">
        <v>2.39</v>
      </c>
      <c r="G66" s="189">
        <v>2.42</v>
      </c>
      <c r="H66" s="189">
        <v>2.2599999999999998</v>
      </c>
      <c r="I66" s="189">
        <v>2.76</v>
      </c>
      <c r="J66" s="189">
        <v>3.23</v>
      </c>
      <c r="K66" s="189">
        <v>2.13</v>
      </c>
      <c r="L66" s="189">
        <v>2.37</v>
      </c>
      <c r="M66" s="189">
        <v>2.27</v>
      </c>
      <c r="N66" s="189">
        <v>2.38</v>
      </c>
      <c r="O66" s="189">
        <v>3.03</v>
      </c>
      <c r="P66" s="189"/>
      <c r="Q66" s="192">
        <v>2.63</v>
      </c>
      <c r="R66" s="336">
        <f t="shared" si="24"/>
        <v>2.6297230478617002</v>
      </c>
      <c r="S66" s="387"/>
    </row>
    <row r="67" spans="1:19">
      <c r="A67" s="2"/>
      <c r="B67" s="2"/>
      <c r="C67" s="190" t="s">
        <v>100</v>
      </c>
      <c r="D67" s="189">
        <v>0.03</v>
      </c>
      <c r="E67" s="189">
        <v>0.03</v>
      </c>
      <c r="F67" s="189">
        <v>0.03</v>
      </c>
      <c r="G67" s="189">
        <v>0.04</v>
      </c>
      <c r="H67" s="189">
        <v>0.04</v>
      </c>
      <c r="I67" s="189">
        <v>0.04</v>
      </c>
      <c r="J67" s="189">
        <v>0</v>
      </c>
      <c r="K67" s="189">
        <v>0</v>
      </c>
      <c r="L67" s="189">
        <v>0</v>
      </c>
      <c r="M67" s="189">
        <v>0</v>
      </c>
      <c r="N67" s="189">
        <v>0</v>
      </c>
      <c r="O67" s="189">
        <v>0</v>
      </c>
      <c r="P67" s="189"/>
      <c r="Q67" s="192">
        <v>0.02</v>
      </c>
      <c r="R67" s="336">
        <f t="shared" si="24"/>
        <v>1.6649201945685761E-2</v>
      </c>
      <c r="S67" s="387"/>
    </row>
    <row r="68" spans="1:19">
      <c r="C68" s="206" t="s">
        <v>183</v>
      </c>
      <c r="D68" s="192">
        <v>46.96</v>
      </c>
      <c r="E68" s="192">
        <v>41.4</v>
      </c>
      <c r="F68" s="192">
        <v>33.24</v>
      </c>
      <c r="G68" s="192">
        <v>25.3</v>
      </c>
      <c r="H68" s="192">
        <v>27.35</v>
      </c>
      <c r="I68" s="192">
        <v>36.020000000000003</v>
      </c>
      <c r="J68" s="192">
        <v>40.020000000000003</v>
      </c>
      <c r="K68" s="192">
        <v>41.06</v>
      </c>
      <c r="L68" s="192">
        <v>47.45</v>
      </c>
      <c r="M68" s="192">
        <v>42.64</v>
      </c>
      <c r="N68" s="192">
        <v>48.11</v>
      </c>
      <c r="O68" s="192">
        <v>49.09</v>
      </c>
      <c r="P68" s="192"/>
      <c r="Q68" s="192">
        <v>40.380000000000003</v>
      </c>
      <c r="R68" s="336">
        <f>SUMPRODUCT(D68:O68,$D$69:$O$69)/SUM($D$69:$O$69)</f>
        <v>40.394739500502951</v>
      </c>
      <c r="S68" s="386"/>
    </row>
    <row r="69" spans="1:19">
      <c r="C69" s="202" t="s">
        <v>149</v>
      </c>
      <c r="D69" s="207">
        <v>22600097.039999999</v>
      </c>
      <c r="E69" s="207">
        <v>19846700.657000002</v>
      </c>
      <c r="F69" s="207">
        <v>19787240.723000001</v>
      </c>
      <c r="G69" s="207">
        <v>16146928.615</v>
      </c>
      <c r="H69" s="207">
        <v>17326120.298999999</v>
      </c>
      <c r="I69" s="207">
        <v>18295616.081999999</v>
      </c>
      <c r="J69" s="207">
        <v>21901323.285</v>
      </c>
      <c r="K69" s="207">
        <v>20688825.079</v>
      </c>
      <c r="L69" s="207">
        <v>19368939.704999998</v>
      </c>
      <c r="M69" s="207">
        <v>19602748.784000002</v>
      </c>
      <c r="N69" s="207">
        <v>19647816.491</v>
      </c>
      <c r="O69" s="207">
        <v>21301547.346999999</v>
      </c>
      <c r="P69" s="207"/>
      <c r="Q69" s="207">
        <v>236513904.10699999</v>
      </c>
      <c r="R69" s="338">
        <f>SUM(D69:O69)-Q69</f>
        <v>0</v>
      </c>
      <c r="S69" s="386"/>
    </row>
    <row r="70" spans="1:19" ht="11.25" customHeight="1">
      <c r="C70" s="1"/>
      <c r="D70" s="1"/>
      <c r="R70" s="340"/>
    </row>
    <row r="71" spans="1:19">
      <c r="C71" s="509" t="s">
        <v>125</v>
      </c>
      <c r="D71" s="509"/>
      <c r="E71" s="509"/>
      <c r="F71" s="509"/>
      <c r="G71" s="284"/>
      <c r="J71" s="93"/>
      <c r="K71" s="93"/>
      <c r="L71" s="93"/>
      <c r="M71" s="93"/>
      <c r="N71" s="93"/>
      <c r="O71" s="93"/>
      <c r="P71" s="90"/>
      <c r="Q71" s="116"/>
    </row>
    <row r="72" spans="1:19" ht="11.25" customHeight="1">
      <c r="C72" s="23" t="s">
        <v>234</v>
      </c>
      <c r="D72" s="285"/>
      <c r="E72" s="83"/>
      <c r="F72" s="286"/>
      <c r="G72" s="286"/>
    </row>
    <row r="73" spans="1:19">
      <c r="C73" s="287"/>
      <c r="D73" s="510" t="s">
        <v>126</v>
      </c>
      <c r="E73" s="510"/>
      <c r="F73" s="510"/>
      <c r="G73" s="511" t="s">
        <v>127</v>
      </c>
      <c r="H73" s="510"/>
      <c r="I73" s="510"/>
    </row>
    <row r="74" spans="1:19">
      <c r="B74" s="291" t="s">
        <v>34</v>
      </c>
      <c r="C74" s="288"/>
      <c r="D74" s="289" t="s">
        <v>177</v>
      </c>
      <c r="E74" s="289" t="s">
        <v>233</v>
      </c>
      <c r="F74" s="290"/>
      <c r="G74" s="289" t="s">
        <v>177</v>
      </c>
      <c r="H74" s="289" t="s">
        <v>233</v>
      </c>
      <c r="I74" s="289"/>
    </row>
    <row r="75" spans="1:19">
      <c r="B75" s="291" t="s">
        <v>35</v>
      </c>
      <c r="C75" s="210" t="s">
        <v>13</v>
      </c>
      <c r="D75" s="208">
        <v>800</v>
      </c>
      <c r="E75" s="208">
        <v>939</v>
      </c>
      <c r="F75" s="344"/>
      <c r="G75" s="208">
        <v>800</v>
      </c>
      <c r="H75" s="208">
        <v>738</v>
      </c>
      <c r="I75" s="329"/>
    </row>
    <row r="76" spans="1:19">
      <c r="B76" s="291" t="s">
        <v>36</v>
      </c>
      <c r="C76" s="171" t="s">
        <v>14</v>
      </c>
      <c r="D76" s="208">
        <v>800</v>
      </c>
      <c r="E76" s="208">
        <v>1170</v>
      </c>
      <c r="F76" s="344"/>
      <c r="G76" s="208">
        <v>800</v>
      </c>
      <c r="H76" s="208">
        <v>1020</v>
      </c>
      <c r="I76" s="329"/>
    </row>
    <row r="77" spans="1:19">
      <c r="B77" s="291" t="s">
        <v>37</v>
      </c>
      <c r="C77" s="171" t="s">
        <v>15</v>
      </c>
      <c r="D77" s="208">
        <v>800</v>
      </c>
      <c r="E77" s="208">
        <v>1340</v>
      </c>
      <c r="F77" s="344"/>
      <c r="G77" s="208">
        <v>800</v>
      </c>
      <c r="H77" s="208">
        <v>1010</v>
      </c>
      <c r="I77" s="329"/>
    </row>
    <row r="78" spans="1:19">
      <c r="B78" s="291" t="s">
        <v>36</v>
      </c>
      <c r="C78" s="171" t="s">
        <v>16</v>
      </c>
      <c r="D78" s="208">
        <v>800</v>
      </c>
      <c r="E78" s="208">
        <v>1071</v>
      </c>
      <c r="F78" s="344"/>
      <c r="G78" s="208">
        <v>800</v>
      </c>
      <c r="H78" s="208">
        <v>978</v>
      </c>
      <c r="I78" s="329"/>
      <c r="K78" s="390"/>
      <c r="L78" s="390"/>
      <c r="M78" s="390"/>
      <c r="N78" s="390"/>
      <c r="O78" s="390"/>
    </row>
    <row r="79" spans="1:19">
      <c r="B79" s="292" t="s">
        <v>38</v>
      </c>
      <c r="C79" s="171" t="s">
        <v>17</v>
      </c>
      <c r="D79" s="208">
        <v>800</v>
      </c>
      <c r="E79" s="208">
        <v>1050</v>
      </c>
      <c r="F79" s="344"/>
      <c r="G79" s="208">
        <v>800</v>
      </c>
      <c r="H79" s="208">
        <v>510</v>
      </c>
      <c r="I79" s="329"/>
      <c r="K79" s="390"/>
      <c r="L79" s="390"/>
      <c r="M79" s="390"/>
      <c r="N79" s="390"/>
      <c r="O79" s="390"/>
    </row>
    <row r="80" spans="1:19">
      <c r="B80" s="291" t="s">
        <v>38</v>
      </c>
      <c r="C80" s="171" t="s">
        <v>18</v>
      </c>
      <c r="D80" s="208">
        <v>800</v>
      </c>
      <c r="E80" s="208">
        <v>1052</v>
      </c>
      <c r="F80" s="344"/>
      <c r="G80" s="208">
        <v>800</v>
      </c>
      <c r="H80" s="208">
        <v>419</v>
      </c>
      <c r="I80" s="329"/>
      <c r="K80" s="390"/>
      <c r="L80" s="390"/>
      <c r="M80" s="390"/>
      <c r="N80" s="390"/>
      <c r="O80" s="390"/>
    </row>
    <row r="81" spans="2:14">
      <c r="B81" s="291" t="s">
        <v>37</v>
      </c>
      <c r="C81" s="171" t="s">
        <v>19</v>
      </c>
      <c r="D81" s="208">
        <v>800</v>
      </c>
      <c r="E81" s="208">
        <v>912</v>
      </c>
      <c r="F81" s="344"/>
      <c r="G81" s="208">
        <v>800</v>
      </c>
      <c r="H81" s="208">
        <v>411</v>
      </c>
      <c r="I81" s="329"/>
      <c r="K81" s="390"/>
      <c r="L81" s="390"/>
      <c r="M81" s="390"/>
      <c r="N81" s="390"/>
    </row>
    <row r="82" spans="2:14">
      <c r="B82" s="291" t="s">
        <v>39</v>
      </c>
      <c r="C82" s="171" t="s">
        <v>20</v>
      </c>
      <c r="D82" s="208">
        <v>800</v>
      </c>
      <c r="E82" s="208">
        <v>772</v>
      </c>
      <c r="F82" s="344"/>
      <c r="G82" s="208">
        <v>800</v>
      </c>
      <c r="H82" s="208">
        <v>651</v>
      </c>
      <c r="I82" s="329"/>
    </row>
    <row r="83" spans="2:14">
      <c r="B83" s="291" t="s">
        <v>40</v>
      </c>
      <c r="C83" s="171" t="s">
        <v>21</v>
      </c>
      <c r="D83" s="208">
        <v>800</v>
      </c>
      <c r="E83" s="208">
        <v>982</v>
      </c>
      <c r="F83" s="344"/>
      <c r="G83" s="208">
        <v>800</v>
      </c>
      <c r="H83" s="208">
        <v>600</v>
      </c>
      <c r="I83" s="329"/>
    </row>
    <row r="84" spans="2:14">
      <c r="B84" s="291" t="s">
        <v>41</v>
      </c>
      <c r="C84" s="171" t="s">
        <v>22</v>
      </c>
      <c r="D84" s="208">
        <v>800</v>
      </c>
      <c r="E84" s="208">
        <v>832</v>
      </c>
      <c r="F84" s="344"/>
      <c r="G84" s="208">
        <v>800</v>
      </c>
      <c r="H84" s="208">
        <v>870</v>
      </c>
      <c r="I84" s="329"/>
    </row>
    <row r="85" spans="2:14">
      <c r="B85" s="291" t="s">
        <v>42</v>
      </c>
      <c r="C85" s="171" t="s">
        <v>23</v>
      </c>
      <c r="D85" s="208">
        <v>800</v>
      </c>
      <c r="E85" s="208">
        <v>1410</v>
      </c>
      <c r="F85" s="344"/>
      <c r="G85" s="208">
        <v>800</v>
      </c>
      <c r="H85" s="208">
        <v>460</v>
      </c>
      <c r="I85" s="329"/>
    </row>
    <row r="86" spans="2:14">
      <c r="C86" s="185" t="s">
        <v>24</v>
      </c>
      <c r="D86" s="209">
        <v>800</v>
      </c>
      <c r="E86" s="209">
        <v>1145</v>
      </c>
      <c r="F86" s="345"/>
      <c r="G86" s="283">
        <v>800</v>
      </c>
      <c r="H86" s="283">
        <v>870</v>
      </c>
      <c r="I86" s="345"/>
    </row>
    <row r="87" spans="2:14" ht="12.75">
      <c r="D87" s="440"/>
    </row>
    <row r="89" spans="2:14" ht="12.75">
      <c r="C89" s="293" t="s">
        <v>128</v>
      </c>
      <c r="D89" s="79"/>
      <c r="E89" s="21"/>
      <c r="F89" s="21"/>
      <c r="H89"/>
    </row>
    <row r="90" spans="2:14" ht="12.75">
      <c r="C90" s="294" t="s">
        <v>132</v>
      </c>
      <c r="D90" s="295"/>
      <c r="E90" s="295"/>
      <c r="F90" s="295"/>
      <c r="H90"/>
    </row>
    <row r="91" spans="2:14" ht="33.75">
      <c r="C91" s="156"/>
      <c r="D91" s="296" t="s">
        <v>129</v>
      </c>
      <c r="E91" s="296" t="s">
        <v>130</v>
      </c>
      <c r="F91" s="296" t="s">
        <v>133</v>
      </c>
      <c r="G91"/>
      <c r="H91"/>
    </row>
    <row r="92" spans="2:14" ht="12.75">
      <c r="C92" s="297" t="s">
        <v>3</v>
      </c>
      <c r="D92" s="298">
        <v>6.1402365899999802</v>
      </c>
      <c r="E92" s="298">
        <v>5.5169375699999712</v>
      </c>
      <c r="F92" s="437">
        <v>0.399193548387</v>
      </c>
      <c r="G92"/>
      <c r="H92"/>
    </row>
    <row r="93" spans="2:14" ht="12.75">
      <c r="C93" s="297" t="s">
        <v>4</v>
      </c>
      <c r="D93" s="298">
        <v>4.7138309999999989E-2</v>
      </c>
      <c r="E93" s="298">
        <v>8.652879169999995</v>
      </c>
      <c r="F93" s="437">
        <v>0.24553571428600002</v>
      </c>
      <c r="G93"/>
      <c r="H93"/>
    </row>
    <row r="94" spans="2:14" ht="12.75">
      <c r="C94" s="297" t="s">
        <v>0</v>
      </c>
      <c r="D94" s="298">
        <v>1.3191913699999898</v>
      </c>
      <c r="E94" s="298">
        <v>3.1788358599999902</v>
      </c>
      <c r="F94" s="437">
        <v>0.52232351566199997</v>
      </c>
      <c r="G94"/>
      <c r="H94"/>
    </row>
    <row r="95" spans="2:14" ht="12.75">
      <c r="C95" s="297" t="s">
        <v>1</v>
      </c>
      <c r="D95" s="298">
        <v>3.4767396200000085</v>
      </c>
      <c r="E95" s="298">
        <v>0.89050451999999947</v>
      </c>
      <c r="F95" s="437">
        <v>0.523611111111</v>
      </c>
      <c r="G95"/>
      <c r="H95"/>
    </row>
    <row r="96" spans="2:14" ht="12.75">
      <c r="C96" s="297" t="s">
        <v>5</v>
      </c>
      <c r="D96" s="298">
        <v>11.478193899999999</v>
      </c>
      <c r="E96" s="298">
        <v>1.1944663999999998</v>
      </c>
      <c r="F96" s="437">
        <v>0.31182795698900001</v>
      </c>
      <c r="G96"/>
      <c r="H96"/>
    </row>
    <row r="97" spans="3:11" ht="12.75">
      <c r="C97" s="297" t="s">
        <v>6</v>
      </c>
      <c r="D97" s="298">
        <v>7.9115651700000003</v>
      </c>
      <c r="E97" s="298">
        <v>0.11771708999999904</v>
      </c>
      <c r="F97" s="437">
        <v>0.34722222222200005</v>
      </c>
      <c r="G97"/>
      <c r="H97" s="391" t="s">
        <v>186</v>
      </c>
      <c r="I97" s="291"/>
      <c r="J97" s="291"/>
      <c r="K97" s="291"/>
    </row>
    <row r="98" spans="3:11" ht="12.75">
      <c r="C98" s="297" t="s">
        <v>7</v>
      </c>
      <c r="D98" s="298">
        <v>11.309139999999999</v>
      </c>
      <c r="E98" s="298">
        <v>0.25580360000000096</v>
      </c>
      <c r="F98" s="437">
        <v>0.34811827956999997</v>
      </c>
      <c r="G98"/>
      <c r="H98"/>
    </row>
    <row r="99" spans="3:11" ht="12.75">
      <c r="C99" s="297" t="s">
        <v>8</v>
      </c>
      <c r="D99" s="298">
        <v>27.146100730000089</v>
      </c>
      <c r="E99" s="298">
        <v>0</v>
      </c>
      <c r="F99" s="437">
        <v>0.110215053763</v>
      </c>
      <c r="G99"/>
      <c r="H99"/>
    </row>
    <row r="100" spans="3:11" ht="12.75">
      <c r="C100" s="297" t="s">
        <v>9</v>
      </c>
      <c r="D100" s="298">
        <v>8.8739578500000089</v>
      </c>
      <c r="E100" s="298">
        <v>0.13396749999999996</v>
      </c>
      <c r="F100" s="437">
        <v>0.254166666667</v>
      </c>
      <c r="G100"/>
      <c r="H100"/>
    </row>
    <row r="101" spans="3:11" ht="12.75">
      <c r="C101" s="297" t="s">
        <v>10</v>
      </c>
      <c r="D101" s="298">
        <v>5.8230984600000006</v>
      </c>
      <c r="E101" s="298">
        <v>2.8610989999999989E-2</v>
      </c>
      <c r="F101" s="437">
        <v>0.34408602150500001</v>
      </c>
      <c r="G101"/>
      <c r="H101"/>
    </row>
    <row r="102" spans="3:11" ht="12.75">
      <c r="C102" s="297" t="s">
        <v>11</v>
      </c>
      <c r="D102" s="298">
        <v>0.60006421000000043</v>
      </c>
      <c r="E102" s="298">
        <v>15.341479189999903</v>
      </c>
      <c r="F102" s="437">
        <v>0.43472222222200002</v>
      </c>
      <c r="G102"/>
      <c r="H102"/>
    </row>
    <row r="103" spans="3:11" ht="12.75">
      <c r="C103" s="297" t="s">
        <v>12</v>
      </c>
      <c r="D103" s="298">
        <v>5.214373300000001</v>
      </c>
      <c r="E103" s="298">
        <v>26.063155030000114</v>
      </c>
      <c r="F103" s="437">
        <v>0.33064516128999999</v>
      </c>
      <c r="G103"/>
      <c r="H103"/>
    </row>
    <row r="104" spans="3:11" ht="12.75">
      <c r="C104" s="301">
        <v>2021</v>
      </c>
      <c r="D104" s="299">
        <f>SUM(D92:D103)</f>
        <v>89.339799510000077</v>
      </c>
      <c r="E104" s="299">
        <f>SUM(E92:E103)</f>
        <v>61.374356919999968</v>
      </c>
      <c r="F104" s="436">
        <v>0.34801469128400003</v>
      </c>
      <c r="G104"/>
      <c r="H104"/>
    </row>
    <row r="106" spans="3:11">
      <c r="C106" s="509" t="s">
        <v>191</v>
      </c>
      <c r="D106" s="509"/>
      <c r="E106" s="509"/>
      <c r="F106" s="509"/>
      <c r="G106" s="284"/>
    </row>
    <row r="107" spans="3:11" ht="12.75">
      <c r="C107" s="23" t="s">
        <v>236</v>
      </c>
      <c r="D107" s="285"/>
      <c r="E107" s="83"/>
      <c r="F107" s="286"/>
      <c r="G107" s="286"/>
    </row>
    <row r="108" spans="3:11">
      <c r="C108" s="287"/>
      <c r="D108" s="510" t="s">
        <v>189</v>
      </c>
      <c r="E108" s="510"/>
      <c r="F108" s="510"/>
      <c r="G108" s="511" t="s">
        <v>190</v>
      </c>
      <c r="H108" s="510"/>
      <c r="I108" s="510"/>
    </row>
    <row r="109" spans="3:11" ht="22.5">
      <c r="C109" s="376"/>
      <c r="D109" s="289" t="s">
        <v>177</v>
      </c>
      <c r="E109" s="289" t="s">
        <v>237</v>
      </c>
      <c r="F109" s="456" t="s">
        <v>233</v>
      </c>
      <c r="G109" s="289" t="s">
        <v>177</v>
      </c>
      <c r="H109" s="289" t="s">
        <v>237</v>
      </c>
      <c r="I109" s="290" t="s">
        <v>233</v>
      </c>
    </row>
    <row r="110" spans="3:11">
      <c r="C110" s="210" t="s">
        <v>13</v>
      </c>
      <c r="D110" s="208">
        <v>350</v>
      </c>
      <c r="E110" s="455">
        <v>490</v>
      </c>
      <c r="F110" s="457">
        <v>1154</v>
      </c>
      <c r="G110" s="208">
        <v>340</v>
      </c>
      <c r="H110" s="455">
        <v>260</v>
      </c>
      <c r="I110" s="208">
        <v>309</v>
      </c>
    </row>
    <row r="111" spans="3:11">
      <c r="C111" s="171" t="s">
        <v>14</v>
      </c>
      <c r="D111" s="208">
        <v>350</v>
      </c>
      <c r="E111" s="208">
        <v>490</v>
      </c>
      <c r="F111" s="457">
        <v>239</v>
      </c>
      <c r="G111" s="208">
        <v>340</v>
      </c>
      <c r="H111" s="208">
        <v>260</v>
      </c>
      <c r="I111" s="208">
        <v>257</v>
      </c>
    </row>
    <row r="112" spans="3:11">
      <c r="C112" s="171" t="s">
        <v>15</v>
      </c>
      <c r="D112" s="208">
        <v>350</v>
      </c>
      <c r="E112" s="208">
        <v>490</v>
      </c>
      <c r="F112" s="457">
        <v>510</v>
      </c>
      <c r="G112" s="208">
        <v>340</v>
      </c>
      <c r="H112" s="208">
        <v>260</v>
      </c>
      <c r="I112" s="208">
        <v>0</v>
      </c>
    </row>
    <row r="113" spans="3:9">
      <c r="C113" s="171" t="s">
        <v>16</v>
      </c>
      <c r="D113" s="208">
        <v>350</v>
      </c>
      <c r="E113" s="208">
        <v>124</v>
      </c>
      <c r="F113" s="457">
        <v>494</v>
      </c>
      <c r="G113" s="208">
        <v>340</v>
      </c>
      <c r="H113" s="208">
        <v>272</v>
      </c>
      <c r="I113" s="208">
        <v>230</v>
      </c>
    </row>
    <row r="114" spans="3:9">
      <c r="C114" s="171" t="s">
        <v>17</v>
      </c>
      <c r="D114" s="208">
        <v>350</v>
      </c>
      <c r="E114" s="208">
        <v>124</v>
      </c>
      <c r="F114" s="457">
        <v>632</v>
      </c>
      <c r="G114" s="208">
        <v>340</v>
      </c>
      <c r="H114" s="208">
        <v>272</v>
      </c>
      <c r="I114" s="208">
        <v>75</v>
      </c>
    </row>
    <row r="115" spans="3:9">
      <c r="C115" s="171" t="s">
        <v>18</v>
      </c>
      <c r="D115" s="208">
        <v>350</v>
      </c>
      <c r="E115" s="208">
        <v>124</v>
      </c>
      <c r="F115" s="457">
        <v>399</v>
      </c>
      <c r="G115" s="208">
        <v>340</v>
      </c>
      <c r="H115" s="208">
        <v>272</v>
      </c>
      <c r="I115" s="208">
        <v>430</v>
      </c>
    </row>
    <row r="116" spans="3:9">
      <c r="C116" s="171" t="s">
        <v>19</v>
      </c>
      <c r="D116" s="208">
        <v>350</v>
      </c>
      <c r="E116" s="208">
        <v>338</v>
      </c>
      <c r="F116" s="457">
        <v>170</v>
      </c>
      <c r="G116" s="208">
        <v>340</v>
      </c>
      <c r="H116" s="208">
        <v>490</v>
      </c>
      <c r="I116" s="208">
        <v>332</v>
      </c>
    </row>
    <row r="117" spans="3:9">
      <c r="C117" s="171" t="s">
        <v>20</v>
      </c>
      <c r="D117" s="208">
        <v>350</v>
      </c>
      <c r="E117" s="208">
        <v>338</v>
      </c>
      <c r="F117" s="457">
        <v>205</v>
      </c>
      <c r="G117" s="208">
        <v>340</v>
      </c>
      <c r="H117" s="208">
        <v>490</v>
      </c>
      <c r="I117" s="208">
        <v>445</v>
      </c>
    </row>
    <row r="118" spans="3:9">
      <c r="C118" s="171" t="s">
        <v>21</v>
      </c>
      <c r="D118" s="208">
        <v>350</v>
      </c>
      <c r="E118" s="208">
        <v>338</v>
      </c>
      <c r="F118" s="457">
        <v>350</v>
      </c>
      <c r="G118" s="208">
        <v>340</v>
      </c>
      <c r="H118" s="208">
        <v>490</v>
      </c>
      <c r="I118" s="208">
        <v>520</v>
      </c>
    </row>
    <row r="119" spans="3:9">
      <c r="C119" s="171" t="s">
        <v>22</v>
      </c>
      <c r="D119" s="208">
        <v>350</v>
      </c>
      <c r="E119" s="208">
        <v>339</v>
      </c>
      <c r="F119" s="457">
        <v>490</v>
      </c>
      <c r="G119" s="208">
        <v>340</v>
      </c>
      <c r="H119" s="208">
        <v>360</v>
      </c>
      <c r="I119" s="208">
        <v>589</v>
      </c>
    </row>
    <row r="120" spans="3:9">
      <c r="C120" s="171" t="s">
        <v>23</v>
      </c>
      <c r="D120" s="208">
        <v>350</v>
      </c>
      <c r="E120" s="208">
        <v>339</v>
      </c>
      <c r="F120" s="457">
        <v>578</v>
      </c>
      <c r="G120" s="208">
        <v>340</v>
      </c>
      <c r="H120" s="208">
        <v>360</v>
      </c>
      <c r="I120" s="208">
        <v>70</v>
      </c>
    </row>
    <row r="121" spans="3:9">
      <c r="C121" s="434" t="s">
        <v>24</v>
      </c>
      <c r="D121" s="283">
        <v>350</v>
      </c>
      <c r="E121" s="283">
        <v>339</v>
      </c>
      <c r="F121" s="458">
        <v>220</v>
      </c>
      <c r="G121" s="283">
        <v>340</v>
      </c>
      <c r="H121" s="283">
        <v>360</v>
      </c>
      <c r="I121" s="283">
        <v>430</v>
      </c>
    </row>
    <row r="122" spans="3:9">
      <c r="D122" s="358"/>
    </row>
    <row r="123" spans="3:9">
      <c r="C123" s="293" t="s">
        <v>138</v>
      </c>
      <c r="D123" s="79"/>
      <c r="E123" s="21"/>
      <c r="F123" s="21"/>
    </row>
    <row r="124" spans="3:9">
      <c r="C124" s="294" t="s">
        <v>139</v>
      </c>
      <c r="D124" s="295"/>
      <c r="E124" s="295"/>
      <c r="F124" s="295"/>
    </row>
    <row r="125" spans="3:9" ht="33.75">
      <c r="C125" s="156"/>
      <c r="D125" s="296" t="s">
        <v>140</v>
      </c>
      <c r="E125" s="296" t="s">
        <v>141</v>
      </c>
      <c r="F125" s="296" t="s">
        <v>133</v>
      </c>
    </row>
    <row r="126" spans="3:9">
      <c r="C126" s="297" t="s">
        <v>3</v>
      </c>
      <c r="D126" s="298">
        <v>2.6025329999999996E-2</v>
      </c>
      <c r="E126" s="298">
        <v>0.39102081</v>
      </c>
      <c r="F126" s="437">
        <v>0.92069892473100001</v>
      </c>
    </row>
    <row r="127" spans="3:9">
      <c r="C127" s="297" t="s">
        <v>4</v>
      </c>
      <c r="D127" s="298">
        <v>0.19887346</v>
      </c>
      <c r="E127" s="298">
        <v>-3.2804799999999997E-3</v>
      </c>
      <c r="F127" s="437">
        <v>0.94642857142899994</v>
      </c>
    </row>
    <row r="128" spans="3:9">
      <c r="C128" s="297" t="s">
        <v>0</v>
      </c>
      <c r="D128" s="298">
        <v>6.9496550000000032E-2</v>
      </c>
      <c r="E128" s="298">
        <v>-4.3924999999999997E-3</v>
      </c>
      <c r="F128" s="437">
        <v>0.97177419354799999</v>
      </c>
    </row>
    <row r="129" spans="3:6">
      <c r="C129" s="297" t="s">
        <v>1</v>
      </c>
      <c r="D129" s="298">
        <v>0.16444988000000002</v>
      </c>
      <c r="E129" s="298">
        <v>0.10917300000000001</v>
      </c>
      <c r="F129" s="437">
        <v>0.961111111111</v>
      </c>
    </row>
    <row r="130" spans="3:6">
      <c r="C130" s="297" t="s">
        <v>5</v>
      </c>
      <c r="D130" s="298">
        <v>-1.9033499999999961E-3</v>
      </c>
      <c r="E130" s="298">
        <v>9.2031850000000012E-2</v>
      </c>
      <c r="F130" s="437">
        <v>0.97177419354799999</v>
      </c>
    </row>
    <row r="131" spans="3:6">
      <c r="C131" s="297" t="s">
        <v>6</v>
      </c>
      <c r="D131" s="298">
        <v>2.7681239999999999E-2</v>
      </c>
      <c r="E131" s="298">
        <v>-6.2517000000000033E-3</v>
      </c>
      <c r="F131" s="437">
        <v>0.98194444444400009</v>
      </c>
    </row>
    <row r="132" spans="3:6">
      <c r="C132" s="297" t="s">
        <v>7</v>
      </c>
      <c r="D132" s="298">
        <v>2.4737840000000004E-2</v>
      </c>
      <c r="E132" s="298">
        <v>0.22331459999999997</v>
      </c>
      <c r="F132" s="437">
        <v>0.9879032258060001</v>
      </c>
    </row>
    <row r="133" spans="3:6">
      <c r="C133" s="297" t="s">
        <v>8</v>
      </c>
      <c r="D133" s="298">
        <v>0</v>
      </c>
      <c r="E133" s="298">
        <v>4.3247520000000012E-2</v>
      </c>
      <c r="F133" s="437">
        <v>0.99731182795699991</v>
      </c>
    </row>
    <row r="134" spans="3:6">
      <c r="C134" s="297" t="s">
        <v>9</v>
      </c>
      <c r="D134" s="298">
        <v>1.4601340000000001E-2</v>
      </c>
      <c r="E134" s="298">
        <v>0.51055932000000004</v>
      </c>
      <c r="F134" s="437">
        <v>0.97777777777800001</v>
      </c>
    </row>
    <row r="135" spans="3:6">
      <c r="C135" s="297" t="s">
        <v>10</v>
      </c>
      <c r="D135" s="298">
        <v>0</v>
      </c>
      <c r="E135" s="298">
        <v>5.2467140000000002E-2</v>
      </c>
      <c r="F135" s="437">
        <v>0.99731182795699991</v>
      </c>
    </row>
    <row r="136" spans="3:6">
      <c r="C136" s="297" t="s">
        <v>11</v>
      </c>
      <c r="D136" s="298">
        <v>8.0549509999999977E-2</v>
      </c>
      <c r="E136" s="298">
        <v>0.14198010000000003</v>
      </c>
      <c r="F136" s="437">
        <v>0.97916666666699992</v>
      </c>
    </row>
    <row r="137" spans="3:6">
      <c r="C137" s="297" t="s">
        <v>12</v>
      </c>
      <c r="D137" s="298">
        <v>0</v>
      </c>
      <c r="E137" s="298">
        <v>0.12259745000000001</v>
      </c>
      <c r="F137" s="437">
        <v>0.98924731182800008</v>
      </c>
    </row>
    <row r="138" spans="3:6">
      <c r="C138" s="301">
        <v>2021</v>
      </c>
      <c r="D138" s="299">
        <f>SUM(D126:D137)</f>
        <v>0.60451180000000004</v>
      </c>
      <c r="E138" s="299">
        <f>SUM(E126:E137)</f>
        <v>1.6724671100000001</v>
      </c>
      <c r="F138" s="438">
        <v>0.97374429223744297</v>
      </c>
    </row>
    <row r="141" spans="3:6">
      <c r="C141" s="293" t="s">
        <v>161</v>
      </c>
      <c r="D141" s="319"/>
    </row>
    <row r="142" spans="3:6">
      <c r="D142" s="358"/>
    </row>
    <row r="143" spans="3:6" ht="22.5">
      <c r="C143" s="155"/>
      <c r="D143" s="360" t="s">
        <v>162</v>
      </c>
      <c r="E143" s="360" t="s">
        <v>163</v>
      </c>
    </row>
    <row r="144" spans="3:6">
      <c r="C144" s="297" t="s">
        <v>13</v>
      </c>
      <c r="D144" s="298">
        <v>10.809650537634404</v>
      </c>
      <c r="E144" s="298">
        <v>0.58413978494623653</v>
      </c>
      <c r="F144" s="422"/>
    </row>
    <row r="145" spans="3:6">
      <c r="C145" s="297" t="s">
        <v>164</v>
      </c>
      <c r="D145" s="298">
        <v>20.607678571428568</v>
      </c>
      <c r="E145" s="298">
        <v>0.31450892857142865</v>
      </c>
      <c r="F145" s="422"/>
    </row>
    <row r="146" spans="3:6">
      <c r="C146" s="297" t="s">
        <v>115</v>
      </c>
      <c r="D146" s="298">
        <v>7.7911305518169591</v>
      </c>
      <c r="E146" s="298">
        <v>0.10965006729475099</v>
      </c>
      <c r="F146" s="422"/>
    </row>
    <row r="147" spans="3:6">
      <c r="C147" s="297" t="s">
        <v>116</v>
      </c>
      <c r="D147" s="298">
        <v>5.8511805555555547</v>
      </c>
      <c r="E147" s="298">
        <v>0.17151388888888891</v>
      </c>
      <c r="F147" s="422"/>
    </row>
    <row r="148" spans="3:6">
      <c r="C148" s="297" t="s">
        <v>117</v>
      </c>
      <c r="D148" s="298">
        <v>16.14698924731184</v>
      </c>
      <c r="E148" s="298">
        <v>0.14111559139784949</v>
      </c>
      <c r="F148" s="422"/>
    </row>
    <row r="149" spans="3:6">
      <c r="C149" s="297" t="s">
        <v>118</v>
      </c>
      <c r="D149" s="298">
        <v>10.760958333333329</v>
      </c>
      <c r="E149" s="298">
        <v>5.5972222222222284E-2</v>
      </c>
      <c r="F149" s="422"/>
    </row>
    <row r="150" spans="3:6">
      <c r="C150" s="297" t="s">
        <v>119</v>
      </c>
      <c r="D150" s="298">
        <v>15.065336021505379</v>
      </c>
      <c r="E150" s="298">
        <v>0.23587365591397846</v>
      </c>
      <c r="F150" s="422"/>
    </row>
    <row r="151" spans="3:6">
      <c r="C151" s="297" t="s">
        <v>120</v>
      </c>
      <c r="D151" s="298">
        <v>28.63778225806454</v>
      </c>
      <c r="E151" s="298">
        <v>4.4852150537634417E-2</v>
      </c>
      <c r="F151" s="422"/>
    </row>
    <row r="152" spans="3:6">
      <c r="C152" s="297" t="s">
        <v>121</v>
      </c>
      <c r="D152" s="298">
        <v>21.451444444444434</v>
      </c>
      <c r="E152" s="298">
        <v>0.41665277777777782</v>
      </c>
      <c r="F152" s="422"/>
    </row>
    <row r="153" spans="3:6">
      <c r="C153" s="297" t="s">
        <v>122</v>
      </c>
      <c r="D153" s="298">
        <v>31.652120805369101</v>
      </c>
      <c r="E153" s="298">
        <v>2.2939597315436228E-2</v>
      </c>
      <c r="F153" s="422"/>
    </row>
    <row r="154" spans="3:6">
      <c r="C154" s="297" t="s">
        <v>123</v>
      </c>
      <c r="D154" s="298">
        <v>25.66866666666666</v>
      </c>
      <c r="E154" s="298">
        <v>0.21640277777777783</v>
      </c>
      <c r="F154" s="422"/>
    </row>
    <row r="155" spans="3:6">
      <c r="C155" s="297" t="s">
        <v>124</v>
      </c>
      <c r="D155" s="298">
        <v>47.669327956989271</v>
      </c>
      <c r="E155" s="298">
        <v>0.10173387096774192</v>
      </c>
      <c r="F155" s="422"/>
    </row>
    <row r="156" spans="3:6">
      <c r="C156" s="301" t="s">
        <v>217</v>
      </c>
      <c r="D156" s="299">
        <f>AVERAGE(D144:D155)</f>
        <v>20.176022162510002</v>
      </c>
      <c r="E156" s="299">
        <f>AVERAGE(E144:E155)</f>
        <v>0.20127960946764364</v>
      </c>
    </row>
  </sheetData>
  <customSheetViews>
    <customSheetView guid="{900DFCB2-DCF9-11D6-8470-0008C7298EBA}" showGridLines="0" showRowCol="0" outlineSymbols="0" showRuler="0">
      <pane ySplit="5" topLeftCell="A6" activePane="bottomLeft" state="frozenSplit"/>
      <selection pane="bottomLeft"/>
    </customSheetView>
    <customSheetView guid="{900DFCB4-DCF9-11D6-8470-0008C7298EBA}" showGridLines="0" showRowCol="0" outlineSymbols="0" showRuler="0">
      <pane ySplit="5" topLeftCell="A6" activePane="bottomLeft" state="frozenSplit"/>
      <selection pane="bottomLeft"/>
    </customSheetView>
    <customSheetView guid="{900DFCB5-DCF9-11D6-8470-0008C7298EBA}" showGridLines="0" showRowCol="0" outlineSymbols="0" showRuler="0">
      <pane ySplit="5" topLeftCell="A6" activePane="bottomLeft" state="frozenSplit"/>
      <selection pane="bottomLeft"/>
    </customSheetView>
    <customSheetView guid="{900DFCB6-DCF9-11D6-8470-0008C7298EBA}" showGridLines="0" showRowCol="0" outlineSymbols="0" showRuler="0">
      <pane ySplit="5" topLeftCell="A6" activePane="bottomLeft" state="frozenSplit"/>
      <selection pane="bottomLeft"/>
    </customSheetView>
    <customSheetView guid="{900DFCB7-DCF9-11D6-8470-0008C7298EBA}" showGridLines="0" showRowCol="0" outlineSymbols="0" showRuler="0">
      <pane ySplit="5" topLeftCell="A6" activePane="bottomLeft" state="frozenSplit"/>
      <selection pane="bottomLeft"/>
    </customSheetView>
    <customSheetView guid="{900DFCB8-DCF9-11D6-8470-0008C7298EBA}" showGridLines="0" showRowCol="0" outlineSymbols="0" showRuler="0">
      <pane ySplit="5" topLeftCell="A17" activePane="bottomLeft" state="frozenSplit"/>
      <selection pane="bottomLeft"/>
    </customSheetView>
    <customSheetView guid="{900DFCB9-DCF9-11D6-8470-0008C7298EBA}" showGridLines="0" showRowCol="0" outlineSymbols="0" showRuler="0">
      <pane ySplit="5" topLeftCell="A6" activePane="bottomLeft" state="frozenSplit"/>
      <selection pane="bottomLeft"/>
    </customSheetView>
    <customSheetView guid="{900DFCBA-DCF9-11D6-8470-0008C7298EBA}" showGridLines="0" showRowCol="0" outlineSymbols="0" showRuler="0">
      <pane ySplit="5" topLeftCell="A6" activePane="bottomLeft" state="frozenSplit"/>
      <selection pane="bottomLeft"/>
    </customSheetView>
    <customSheetView guid="{900DFCBB-DCF9-11D6-8470-0008C7298EBA}" showGridLines="0" showRowCol="0" outlineSymbols="0" showRuler="0">
      <pane ySplit="5" topLeftCell="A6" activePane="bottomLeft" state="frozenSplit"/>
      <selection pane="bottomLeft"/>
    </customSheetView>
    <customSheetView guid="{900DFCBC-DCF9-11D6-8470-0008C7298EBA}" showGridLines="0" showRowCol="0" outlineSymbols="0" showRuler="0">
      <pane ySplit="5" topLeftCell="A6" activePane="bottomLeft" state="frozenSplit"/>
      <selection pane="bottomLeft"/>
    </customSheetView>
    <customSheetView guid="{900DFCBD-DCF9-11D6-8470-0008C7298EBA}" showGridLines="0" showRowCol="0" outlineSymbols="0" showRuler="0">
      <pane ySplit="5" topLeftCell="A6" activePane="bottomLeft" state="frozenSplit"/>
      <selection pane="bottomLeft"/>
    </customSheetView>
    <customSheetView guid="{900DFCBE-DCF9-11D6-8470-0008C7298EBA}" showGridLines="0" showRowCol="0" outlineSymbols="0" showRuler="0">
      <pane ySplit="5" topLeftCell="A6" activePane="bottomLeft" state="frozenSplit"/>
      <selection pane="bottomLeft"/>
    </customSheetView>
    <customSheetView guid="{900DFCBF-DCF9-11D6-8470-0008C7298EBA}" showGridLines="0" showRowCol="0" outlineSymbols="0" showRuler="0">
      <pane ySplit="5" topLeftCell="A6" activePane="bottomLeft" state="frozenSplit"/>
      <selection pane="bottomLeft"/>
    </customSheetView>
    <customSheetView guid="{900DFCC0-DCF9-11D6-8470-0008C7298EBA}" showGridLines="0" showRowCol="0" outlineSymbols="0" showRuler="0">
      <pane ySplit="5" topLeftCell="A6" activePane="bottomLeft" state="frozenSplit"/>
      <selection pane="bottomLeft"/>
    </customSheetView>
    <customSheetView guid="{900DFCC1-DCF9-11D6-8470-0008C7298EBA}" showGridLines="0" showRowCol="0" outlineSymbols="0" showRuler="0">
      <pane ySplit="5" topLeftCell="A6" activePane="bottomLeft" state="frozenSplit"/>
      <selection pane="bottomLeft"/>
    </customSheetView>
    <customSheetView guid="{900DFCC2-DCF9-11D6-8470-0008C7298EBA}" showGridLines="0" showRowCol="0" outlineSymbols="0" showRuler="0">
      <pane ySplit="5" topLeftCell="A6" activePane="bottomLeft" state="frozenSplit"/>
      <selection pane="bottomLeft"/>
    </customSheetView>
    <customSheetView guid="{900DFCC3-DCF9-11D6-8470-0008C7298EBA}" showGridLines="0" showRowCol="0" outlineSymbols="0" showRuler="0">
      <pane ySplit="5" topLeftCell="A6" activePane="bottomLeft" state="frozenSplit"/>
      <selection pane="bottomLeft"/>
    </customSheetView>
    <customSheetView guid="{900DFCC4-DCF9-11D6-8470-0008C7298EBA}" showGridLines="0" showRowCol="0" outlineSymbols="0" showRuler="0">
      <pane ySplit="5" topLeftCell="A6" activePane="bottomLeft" state="frozenSplit"/>
      <selection pane="bottomLeft"/>
    </customSheetView>
    <customSheetView guid="{900DFCC5-DCF9-11D6-8470-0008C7298EBA}" showGridLines="0" showRowCol="0" outlineSymbols="0" showRuler="0">
      <pane ySplit="5" topLeftCell="A6" activePane="bottomLeft" state="frozenSplit"/>
      <selection pane="bottomLeft"/>
    </customSheetView>
    <customSheetView guid="{900DFCC6-DCF9-11D6-8470-0008C7298EBA}" showGridLines="0" showRowCol="0" outlineSymbols="0" showRuler="0">
      <pane ySplit="5" topLeftCell="A6" activePane="bottomLeft" state="frozenSplit"/>
      <selection pane="bottomLeft"/>
    </customSheetView>
    <customSheetView guid="{900DFCC7-DCF9-11D6-8470-0008C7298EBA}" showGridLines="0" showRowCol="0" outlineSymbols="0" showRuler="0">
      <pane ySplit="5" topLeftCell="A6" activePane="bottomLeft" state="frozenSplit"/>
      <selection pane="bottomLeft"/>
    </customSheetView>
  </customSheetViews>
  <mergeCells count="6">
    <mergeCell ref="C71:F71"/>
    <mergeCell ref="C106:F106"/>
    <mergeCell ref="D108:F108"/>
    <mergeCell ref="G108:I108"/>
    <mergeCell ref="D73:F73"/>
    <mergeCell ref="G73:I73"/>
  </mergeCells>
  <phoneticPr fontId="0" type="noConversion"/>
  <hyperlinks>
    <hyperlink ref="C3" location="Indice!A1" display="Indice!A1" xr:uid="{00000000-0004-0000-1600-000000000000}"/>
  </hyperlinks>
  <pageMargins left="0.78740157480314965" right="0.74803149606299213" top="0.78740157480314965" bottom="0.98425196850393704" header="0" footer="0"/>
  <pageSetup paperSize="9" scale="67" fitToHeight="3" orientation="landscape" verticalDpi="4294967292" r:id="rId1"/>
  <headerFooter alignWithMargins="0"/>
  <rowBreaks count="2" manualBreakCount="2">
    <brk id="50" min="1" max="17" man="1"/>
    <brk id="87" min="1" max="17"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2">
    <pageSetUpPr autoPageBreaks="0" fitToPage="1"/>
  </sheetPr>
  <dimension ref="B1:W53"/>
  <sheetViews>
    <sheetView showGridLines="0" topLeftCell="A23" zoomScaleNormal="100" workbookViewId="0">
      <selection activeCell="D40" sqref="D40:D51"/>
    </sheetView>
  </sheetViews>
  <sheetFormatPr baseColWidth="10" defaultColWidth="11.42578125" defaultRowHeight="11.25"/>
  <cols>
    <col min="1" max="1" width="0.140625" style="30" customWidth="1"/>
    <col min="2" max="2" width="2.85546875" style="51" customWidth="1"/>
    <col min="3" max="3" width="20.140625" style="30" customWidth="1"/>
    <col min="4" max="4" width="12.5703125" style="30" customWidth="1"/>
    <col min="5" max="5" width="11.85546875" style="30" customWidth="1"/>
    <col min="6" max="6" width="9.85546875" style="30" customWidth="1"/>
    <col min="7" max="7" width="12" style="30" customWidth="1"/>
    <col min="8" max="8" width="13.42578125" style="30" customWidth="1"/>
    <col min="9" max="9" width="12.140625" style="21" customWidth="1"/>
    <col min="10" max="10" width="10.85546875" style="30" customWidth="1"/>
    <col min="11" max="11" width="13.42578125" style="30" customWidth="1"/>
    <col min="12" max="12" width="11.140625" style="30" customWidth="1"/>
    <col min="13" max="13" width="11.85546875" style="30" customWidth="1"/>
    <col min="14" max="14" width="10.85546875" style="30" customWidth="1"/>
    <col min="15" max="15" width="10.42578125" style="30" customWidth="1"/>
    <col min="16" max="16" width="10.42578125" style="21" customWidth="1"/>
    <col min="17" max="16384" width="11.42578125" style="30"/>
  </cols>
  <sheetData>
    <row r="1" spans="2:22" s="18" customFormat="1" ht="21.75" customHeight="1">
      <c r="B1" s="50"/>
      <c r="G1" s="19"/>
      <c r="J1" s="228"/>
      <c r="K1" s="367" t="s">
        <v>175</v>
      </c>
      <c r="P1" s="58"/>
    </row>
    <row r="2" spans="2:22" s="18" customFormat="1" ht="15" customHeight="1">
      <c r="B2" s="50"/>
      <c r="G2" s="19"/>
      <c r="J2" s="228"/>
      <c r="K2" s="367" t="s">
        <v>207</v>
      </c>
      <c r="P2" s="58"/>
    </row>
    <row r="3" spans="2:22" s="18" customFormat="1" ht="20.100000000000001" customHeight="1">
      <c r="B3" s="50"/>
      <c r="C3" s="12" t="str">
        <f>Indice!C4</f>
        <v>Servicios de ajuste e intercambios internacionales</v>
      </c>
      <c r="D3" s="13"/>
      <c r="E3" s="13"/>
      <c r="P3" s="58"/>
    </row>
    <row r="4" spans="2:22">
      <c r="K4" s="98" t="s">
        <v>35</v>
      </c>
      <c r="L4" s="23"/>
    </row>
    <row r="5" spans="2:22" ht="11.25" customHeight="1">
      <c r="C5" s="44" t="s">
        <v>66</v>
      </c>
      <c r="D5" s="44"/>
      <c r="E5" s="44"/>
      <c r="F5" s="45"/>
      <c r="G5" s="45"/>
      <c r="H5" s="36"/>
      <c r="K5" s="98" t="s">
        <v>36</v>
      </c>
      <c r="L5" s="23"/>
    </row>
    <row r="6" spans="2:22" ht="11.25" customHeight="1">
      <c r="C6" s="31" t="s">
        <v>47</v>
      </c>
      <c r="D6" s="31"/>
      <c r="E6" s="31"/>
      <c r="F6" s="31"/>
      <c r="G6" s="31"/>
      <c r="H6" s="36"/>
      <c r="K6" s="98" t="s">
        <v>37</v>
      </c>
      <c r="L6" s="23"/>
    </row>
    <row r="7" spans="2:22" ht="11.25" customHeight="1">
      <c r="C7" s="211"/>
      <c r="D7" s="211"/>
      <c r="E7" s="514">
        <v>2020</v>
      </c>
      <c r="F7" s="514"/>
      <c r="G7" s="514"/>
      <c r="H7" s="514">
        <v>2021</v>
      </c>
      <c r="I7" s="514"/>
      <c r="J7" s="514"/>
      <c r="K7" s="98" t="s">
        <v>36</v>
      </c>
      <c r="L7" s="23"/>
    </row>
    <row r="8" spans="2:22" ht="11.25" customHeight="1">
      <c r="B8" s="52"/>
      <c r="C8" s="212"/>
      <c r="D8" s="212"/>
      <c r="E8" s="213" t="s">
        <v>54</v>
      </c>
      <c r="F8" s="213" t="s">
        <v>55</v>
      </c>
      <c r="G8" s="213" t="s">
        <v>142</v>
      </c>
      <c r="H8" s="213" t="s">
        <v>54</v>
      </c>
      <c r="I8" s="213" t="s">
        <v>55</v>
      </c>
      <c r="J8" s="213" t="s">
        <v>142</v>
      </c>
      <c r="K8" s="98" t="s">
        <v>38</v>
      </c>
      <c r="L8" s="23"/>
    </row>
    <row r="9" spans="2:22" ht="11.25" customHeight="1">
      <c r="B9" s="52" t="s">
        <v>28</v>
      </c>
      <c r="C9" s="171" t="s">
        <v>50</v>
      </c>
      <c r="D9" s="171"/>
      <c r="E9" s="208">
        <v>9431.1530000000002</v>
      </c>
      <c r="F9" s="208">
        <v>548.25609999999995</v>
      </c>
      <c r="G9" s="208">
        <f>E9+F9</f>
        <v>9979.4091000000008</v>
      </c>
      <c r="H9" s="208">
        <v>7788.7959999999985</v>
      </c>
      <c r="I9" s="208">
        <v>253.11579999999998</v>
      </c>
      <c r="J9" s="208">
        <f>H9+I9</f>
        <v>8041.911799999998</v>
      </c>
      <c r="K9" s="318">
        <f>SUM(G22:G33)-H9</f>
        <v>0</v>
      </c>
      <c r="L9" s="318">
        <f>SUM(K22:K33)-I9</f>
        <v>0</v>
      </c>
    </row>
    <row r="10" spans="2:22" ht="11.25" customHeight="1">
      <c r="B10" s="52" t="s">
        <v>29</v>
      </c>
      <c r="C10" s="171" t="s">
        <v>27</v>
      </c>
      <c r="D10" s="171"/>
      <c r="E10" s="208">
        <v>1212.0149000000001</v>
      </c>
      <c r="F10" s="208">
        <v>1631.2566000000002</v>
      </c>
      <c r="G10" s="208">
        <f t="shared" ref="G10:G11" si="0">E10+F10</f>
        <v>2843.2715000000003</v>
      </c>
      <c r="H10" s="208">
        <v>1299.5825</v>
      </c>
      <c r="I10" s="208">
        <v>1540.8695</v>
      </c>
      <c r="J10" s="208">
        <f t="shared" ref="J10:J14" si="1">H10+I10</f>
        <v>2840.4520000000002</v>
      </c>
      <c r="K10" s="318">
        <f>SUM(I40:I51)-I10</f>
        <v>0</v>
      </c>
      <c r="L10" s="318">
        <f>SUM(I40:I51)-I10</f>
        <v>0</v>
      </c>
    </row>
    <row r="11" spans="2:22" ht="11.25" customHeight="1">
      <c r="B11" s="52" t="s">
        <v>48</v>
      </c>
      <c r="C11" s="171" t="s">
        <v>28</v>
      </c>
      <c r="D11" s="171"/>
      <c r="E11" s="208">
        <v>1542.6999999999998</v>
      </c>
      <c r="F11" s="208">
        <v>1060.5713999999998</v>
      </c>
      <c r="G11" s="208">
        <f t="shared" si="0"/>
        <v>2603.2713999999996</v>
      </c>
      <c r="H11" s="208">
        <v>2159.6030000000001</v>
      </c>
      <c r="I11" s="208">
        <v>1322.1168</v>
      </c>
      <c r="J11" s="208">
        <f t="shared" si="1"/>
        <v>3481.7197999999999</v>
      </c>
      <c r="K11" s="318">
        <f>SUM(E40:E51)-H11</f>
        <v>0</v>
      </c>
      <c r="L11" s="318">
        <f>SUM(J40:J51)-I11</f>
        <v>0</v>
      </c>
    </row>
    <row r="12" spans="2:22" ht="11.25" customHeight="1">
      <c r="B12" s="54"/>
      <c r="C12" s="171" t="s">
        <v>201</v>
      </c>
      <c r="D12" s="171"/>
      <c r="E12" s="208">
        <v>2107.3498</v>
      </c>
      <c r="F12" s="208">
        <v>871.51649999999995</v>
      </c>
      <c r="G12" s="208">
        <f>E12+F12</f>
        <v>2978.8662999999997</v>
      </c>
      <c r="H12" s="208">
        <v>2168.3284999999996</v>
      </c>
      <c r="I12" s="208">
        <v>851.94569999999999</v>
      </c>
      <c r="J12" s="208">
        <f>H12+I12</f>
        <v>3020.2741999999998</v>
      </c>
      <c r="K12" s="318">
        <f>SUM(F40:F51)-H12</f>
        <v>0</v>
      </c>
      <c r="L12" s="318">
        <f>SUM(K40:K51)-I12</f>
        <v>0</v>
      </c>
    </row>
    <row r="13" spans="2:22" ht="11.25" customHeight="1">
      <c r="C13" s="171" t="s">
        <v>48</v>
      </c>
      <c r="D13" s="171"/>
      <c r="E13" s="208">
        <v>728.25060000000008</v>
      </c>
      <c r="F13" s="208">
        <v>366.01869999999997</v>
      </c>
      <c r="G13" s="208">
        <f t="shared" ref="G13" si="2">E13+F13</f>
        <v>1094.2692999999999</v>
      </c>
      <c r="H13" s="208">
        <v>1685.7572999999998</v>
      </c>
      <c r="I13" s="208">
        <v>658.76900000000001</v>
      </c>
      <c r="J13" s="208">
        <f t="shared" si="1"/>
        <v>2344.5262999999995</v>
      </c>
      <c r="K13" s="318">
        <f>SUM(H40:H51)-H13</f>
        <v>0</v>
      </c>
      <c r="L13" s="318">
        <f>SUM(M40:M51)-I13</f>
        <v>0</v>
      </c>
    </row>
    <row r="14" spans="2:22" ht="11.25" customHeight="1">
      <c r="C14" s="354" t="s">
        <v>2</v>
      </c>
      <c r="D14" s="354"/>
      <c r="E14" s="355">
        <f>SUM(E9:E13)</f>
        <v>15021.4683</v>
      </c>
      <c r="F14" s="355">
        <f>SUM(F9:F13)</f>
        <v>4477.6192999999994</v>
      </c>
      <c r="G14" s="355">
        <f>SUM(G9:G13)</f>
        <v>19499.087599999999</v>
      </c>
      <c r="H14" s="355">
        <f>SUM(H9:H13)</f>
        <v>15102.067299999997</v>
      </c>
      <c r="I14" s="355">
        <f>SUM(I9:I13)</f>
        <v>4626.8168000000005</v>
      </c>
      <c r="J14" s="355">
        <f t="shared" si="1"/>
        <v>19728.884099999996</v>
      </c>
      <c r="K14" s="317"/>
      <c r="L14" s="23"/>
    </row>
    <row r="15" spans="2:22" ht="11.25" customHeight="1">
      <c r="D15" s="220" t="e">
        <f>SUM(#REF!)</f>
        <v>#REF!</v>
      </c>
      <c r="E15" s="220" t="e">
        <f>SUM(#REF!)</f>
        <v>#REF!</v>
      </c>
      <c r="F15" s="221">
        <v>155.98383760109999</v>
      </c>
      <c r="G15" s="222">
        <v>44.868637483500002</v>
      </c>
      <c r="H15" s="222">
        <v>44.868637483500002</v>
      </c>
      <c r="I15" s="222">
        <v>44.868637483500002</v>
      </c>
      <c r="J15" s="222">
        <v>44.868637483500002</v>
      </c>
      <c r="K15" s="221">
        <v>32.537199995199998</v>
      </c>
      <c r="L15" s="34"/>
      <c r="M15" s="68"/>
      <c r="N15" s="41"/>
      <c r="O15" s="41"/>
      <c r="P15"/>
      <c r="Q15"/>
      <c r="R15"/>
      <c r="S15"/>
      <c r="T15"/>
      <c r="U15"/>
      <c r="V15"/>
    </row>
    <row r="16" spans="2:22" ht="11.25" customHeight="1">
      <c r="F16" s="95"/>
      <c r="G16" s="96"/>
      <c r="I16" s="33"/>
      <c r="J16" s="35"/>
      <c r="K16" s="96"/>
      <c r="L16" s="34"/>
      <c r="M16" s="34"/>
      <c r="N16"/>
      <c r="O16"/>
      <c r="P16"/>
      <c r="Q16"/>
      <c r="R16"/>
      <c r="S16"/>
      <c r="T16"/>
      <c r="U16"/>
      <c r="V16"/>
    </row>
    <row r="17" spans="2:23" ht="11.25" customHeight="1">
      <c r="C17" s="45" t="s">
        <v>85</v>
      </c>
      <c r="D17" s="45"/>
      <c r="E17" s="45"/>
      <c r="F17" s="40"/>
      <c r="G17" s="40"/>
      <c r="H17" s="40"/>
      <c r="I17" s="40"/>
      <c r="K17" s="84"/>
      <c r="L17" s="34"/>
      <c r="M17" s="34"/>
      <c r="N17"/>
      <c r="O17"/>
      <c r="P17"/>
      <c r="Q17"/>
      <c r="R17"/>
      <c r="S17"/>
      <c r="T17"/>
      <c r="U17"/>
      <c r="V17"/>
    </row>
    <row r="18" spans="2:23" ht="11.25" customHeight="1">
      <c r="B18" s="53"/>
      <c r="C18" s="39" t="s">
        <v>80</v>
      </c>
      <c r="D18" s="39"/>
      <c r="E18" s="39"/>
      <c r="F18" s="42"/>
      <c r="G18" s="43"/>
      <c r="H18" s="21"/>
      <c r="K18" s="65" t="s">
        <v>42</v>
      </c>
      <c r="L18" s="34"/>
      <c r="M18" s="34"/>
      <c r="N18"/>
      <c r="O18"/>
      <c r="P18"/>
      <c r="Q18"/>
      <c r="R18"/>
      <c r="S18"/>
      <c r="T18"/>
      <c r="U18"/>
      <c r="V18"/>
    </row>
    <row r="19" spans="2:23" ht="11.25" customHeight="1">
      <c r="B19" s="53"/>
      <c r="C19" s="188"/>
      <c r="D19" s="517" t="s">
        <v>56</v>
      </c>
      <c r="E19" s="517"/>
      <c r="F19" s="517"/>
      <c r="G19" s="517"/>
      <c r="H19" s="517" t="s">
        <v>57</v>
      </c>
      <c r="I19" s="517"/>
      <c r="J19" s="517"/>
      <c r="K19" s="517"/>
      <c r="L19" s="34"/>
      <c r="M19" s="34"/>
      <c r="N19" s="34"/>
      <c r="O19"/>
      <c r="P19"/>
      <c r="Q19"/>
      <c r="R19"/>
      <c r="S19"/>
      <c r="T19"/>
      <c r="U19"/>
      <c r="V19"/>
      <c r="W19"/>
    </row>
    <row r="20" spans="2:23" ht="20.25" customHeight="1">
      <c r="B20" s="53"/>
      <c r="C20" s="214"/>
      <c r="D20" s="515" t="s">
        <v>81</v>
      </c>
      <c r="E20" s="515" t="s">
        <v>82</v>
      </c>
      <c r="F20" s="515" t="s">
        <v>158</v>
      </c>
      <c r="G20" s="515" t="s">
        <v>2</v>
      </c>
      <c r="H20" s="515" t="s">
        <v>81</v>
      </c>
      <c r="I20" s="515" t="s">
        <v>82</v>
      </c>
      <c r="J20" s="515" t="s">
        <v>158</v>
      </c>
      <c r="K20" s="515" t="s">
        <v>2</v>
      </c>
      <c r="L20" s="34"/>
      <c r="M20" s="34"/>
      <c r="N20"/>
      <c r="O20"/>
      <c r="P20"/>
      <c r="Q20"/>
      <c r="R20"/>
      <c r="S20"/>
      <c r="T20"/>
      <c r="U20"/>
      <c r="V20"/>
    </row>
    <row r="21" spans="2:23" ht="20.25" customHeight="1">
      <c r="B21" s="52"/>
      <c r="C21" s="186"/>
      <c r="D21" s="516"/>
      <c r="E21" s="516"/>
      <c r="F21" s="516"/>
      <c r="G21" s="516" t="s">
        <v>2</v>
      </c>
      <c r="H21" s="516"/>
      <c r="I21" s="516"/>
      <c r="J21" s="516"/>
      <c r="K21" s="516" t="s">
        <v>2</v>
      </c>
      <c r="L21" s="34"/>
      <c r="M21" s="34"/>
      <c r="N21"/>
      <c r="O21"/>
      <c r="P21"/>
      <c r="Q21"/>
      <c r="R21"/>
      <c r="S21"/>
      <c r="T21"/>
      <c r="U21"/>
      <c r="V21"/>
    </row>
    <row r="22" spans="2:23" ht="11.25" customHeight="1">
      <c r="B22" s="52" t="s">
        <v>34</v>
      </c>
      <c r="C22" s="171" t="s">
        <v>3</v>
      </c>
      <c r="D22" s="328">
        <v>678.59269999999992</v>
      </c>
      <c r="E22" s="328">
        <v>48.917000000000002</v>
      </c>
      <c r="F22" s="328">
        <v>0</v>
      </c>
      <c r="G22" s="329">
        <f>SUM(D22:F22)</f>
        <v>727.50969999999995</v>
      </c>
      <c r="H22" s="328">
        <v>1.3300000000000001E-2</v>
      </c>
      <c r="I22" s="328">
        <v>5.9246999999999996</v>
      </c>
      <c r="J22" s="328">
        <v>0</v>
      </c>
      <c r="K22" s="329">
        <f>SUM(H22:J22)</f>
        <v>5.9379999999999997</v>
      </c>
      <c r="L22" s="34"/>
      <c r="M22" s="34"/>
      <c r="N22"/>
      <c r="O22"/>
      <c r="P22"/>
      <c r="Q22"/>
      <c r="R22"/>
      <c r="S22"/>
      <c r="T22"/>
      <c r="U22"/>
      <c r="V22"/>
    </row>
    <row r="23" spans="2:23" ht="11.25" customHeight="1">
      <c r="B23" s="52" t="s">
        <v>35</v>
      </c>
      <c r="C23" s="171" t="s">
        <v>4</v>
      </c>
      <c r="D23" s="328">
        <v>510.6739</v>
      </c>
      <c r="E23" s="328">
        <v>103.86799999999999</v>
      </c>
      <c r="F23" s="328">
        <v>0</v>
      </c>
      <c r="G23" s="329">
        <f t="shared" ref="G23:G26" si="3">SUM(D23:F23)</f>
        <v>614.54189999999994</v>
      </c>
      <c r="H23" s="328">
        <v>0.84310000000000007</v>
      </c>
      <c r="I23" s="328">
        <v>0.87729999999999997</v>
      </c>
      <c r="J23" s="328">
        <v>0</v>
      </c>
      <c r="K23" s="329">
        <f t="shared" ref="K23:K31" si="4">SUM(H23:J23)</f>
        <v>1.7204000000000002</v>
      </c>
      <c r="L23" s="34"/>
      <c r="M23" s="34"/>
      <c r="N23"/>
      <c r="O23"/>
      <c r="P23"/>
      <c r="Q23"/>
      <c r="R23"/>
      <c r="S23"/>
      <c r="T23"/>
      <c r="U23"/>
      <c r="V23"/>
    </row>
    <row r="24" spans="2:23" ht="11.25" customHeight="1">
      <c r="B24" s="52" t="s">
        <v>36</v>
      </c>
      <c r="C24" s="171" t="s">
        <v>0</v>
      </c>
      <c r="D24" s="328">
        <v>627.88689999999997</v>
      </c>
      <c r="E24" s="328">
        <v>182.851</v>
      </c>
      <c r="F24" s="328">
        <v>0</v>
      </c>
      <c r="G24" s="329">
        <f t="shared" si="3"/>
        <v>810.73789999999997</v>
      </c>
      <c r="H24" s="328">
        <v>1.3900000000000001E-2</v>
      </c>
      <c r="I24" s="328">
        <v>10.1111</v>
      </c>
      <c r="J24" s="328">
        <v>0</v>
      </c>
      <c r="K24" s="329">
        <f t="shared" si="4"/>
        <v>10.125</v>
      </c>
      <c r="L24" s="34"/>
      <c r="M24" s="34"/>
      <c r="N24"/>
      <c r="O24"/>
      <c r="P24"/>
      <c r="Q24"/>
      <c r="R24"/>
      <c r="S24"/>
      <c r="T24"/>
      <c r="U24"/>
      <c r="V24"/>
    </row>
    <row r="25" spans="2:23" ht="11.25" customHeight="1">
      <c r="B25" s="52" t="s">
        <v>37</v>
      </c>
      <c r="C25" s="171" t="s">
        <v>1</v>
      </c>
      <c r="D25" s="328">
        <v>550.82869999999991</v>
      </c>
      <c r="E25" s="328">
        <v>238.267</v>
      </c>
      <c r="F25" s="328">
        <v>0</v>
      </c>
      <c r="G25" s="329">
        <f t="shared" si="3"/>
        <v>789.09569999999985</v>
      </c>
      <c r="H25" s="328">
        <v>7.3609</v>
      </c>
      <c r="I25" s="328">
        <v>2.7610000000000001</v>
      </c>
      <c r="J25" s="328">
        <v>0</v>
      </c>
      <c r="K25" s="329">
        <f t="shared" si="4"/>
        <v>10.1219</v>
      </c>
      <c r="L25" s="34"/>
      <c r="M25" s="34"/>
      <c r="N25"/>
      <c r="O25"/>
      <c r="P25"/>
      <c r="Q25"/>
      <c r="R25"/>
      <c r="S25"/>
      <c r="T25"/>
      <c r="U25"/>
      <c r="V25"/>
    </row>
    <row r="26" spans="2:23" ht="11.25" customHeight="1">
      <c r="B26" s="52" t="s">
        <v>36</v>
      </c>
      <c r="C26" s="171" t="s">
        <v>5</v>
      </c>
      <c r="D26" s="328">
        <v>693.44690000000003</v>
      </c>
      <c r="E26" s="328">
        <v>203.55620000000002</v>
      </c>
      <c r="F26" s="328">
        <v>0</v>
      </c>
      <c r="G26" s="329">
        <f t="shared" si="3"/>
        <v>897.00310000000002</v>
      </c>
      <c r="H26" s="328">
        <v>14.6914</v>
      </c>
      <c r="I26" s="328">
        <v>3.4729999999999999</v>
      </c>
      <c r="J26" s="328">
        <v>0</v>
      </c>
      <c r="K26" s="329">
        <f t="shared" si="4"/>
        <v>18.164400000000001</v>
      </c>
      <c r="L26" s="34"/>
      <c r="M26" s="34"/>
      <c r="N26"/>
      <c r="O26"/>
      <c r="P26"/>
      <c r="Q26"/>
      <c r="R26"/>
      <c r="S26"/>
      <c r="T26"/>
      <c r="U26"/>
      <c r="V26"/>
    </row>
    <row r="27" spans="2:23" ht="11.25" customHeight="1">
      <c r="B27" s="52" t="s">
        <v>38</v>
      </c>
      <c r="C27" s="171" t="s">
        <v>6</v>
      </c>
      <c r="D27" s="328">
        <v>594.88250000000005</v>
      </c>
      <c r="E27" s="328">
        <v>293.51670000000001</v>
      </c>
      <c r="F27" s="328">
        <v>0</v>
      </c>
      <c r="G27" s="329">
        <f t="shared" ref="G27:G33" si="5">SUM(D27:F27)</f>
        <v>888.39920000000006</v>
      </c>
      <c r="H27" s="328">
        <v>48.257300000000001</v>
      </c>
      <c r="I27" s="328">
        <v>1.8242</v>
      </c>
      <c r="J27" s="328">
        <v>0</v>
      </c>
      <c r="K27" s="329">
        <f t="shared" si="4"/>
        <v>50.081499999999998</v>
      </c>
      <c r="L27" s="34"/>
      <c r="M27" s="34"/>
      <c r="N27"/>
      <c r="O27"/>
      <c r="P27"/>
      <c r="Q27"/>
      <c r="R27"/>
      <c r="S27"/>
      <c r="T27"/>
      <c r="U27"/>
      <c r="V27"/>
    </row>
    <row r="28" spans="2:23" ht="11.25" customHeight="1">
      <c r="B28" s="52" t="s">
        <v>38</v>
      </c>
      <c r="C28" s="171" t="s">
        <v>7</v>
      </c>
      <c r="D28" s="328">
        <v>491.23480000000001</v>
      </c>
      <c r="E28" s="328">
        <v>201.87470000000002</v>
      </c>
      <c r="F28" s="328">
        <v>0</v>
      </c>
      <c r="G28" s="329">
        <f t="shared" si="5"/>
        <v>693.10950000000003</v>
      </c>
      <c r="H28" s="328">
        <v>50.1021</v>
      </c>
      <c r="I28" s="328">
        <v>6.9112999999999998</v>
      </c>
      <c r="J28" s="328">
        <v>0</v>
      </c>
      <c r="K28" s="329">
        <f t="shared" si="4"/>
        <v>57.013399999999997</v>
      </c>
      <c r="L28" s="34"/>
      <c r="M28" s="34"/>
      <c r="N28"/>
      <c r="O28"/>
      <c r="P28"/>
      <c r="Q28"/>
      <c r="R28"/>
      <c r="S28"/>
      <c r="T28"/>
      <c r="U28"/>
      <c r="V28"/>
    </row>
    <row r="29" spans="2:23" ht="11.25" customHeight="1">
      <c r="B29" s="52" t="s">
        <v>37</v>
      </c>
      <c r="C29" s="171" t="s">
        <v>8</v>
      </c>
      <c r="D29" s="328">
        <v>670.92269999999996</v>
      </c>
      <c r="E29" s="328">
        <v>99.208500000000001</v>
      </c>
      <c r="F29" s="328">
        <v>0</v>
      </c>
      <c r="G29" s="329">
        <f t="shared" si="5"/>
        <v>770.13119999999992</v>
      </c>
      <c r="H29" s="328">
        <v>5.7378999999999998</v>
      </c>
      <c r="I29" s="328">
        <v>9.3202000000000016</v>
      </c>
      <c r="J29" s="328">
        <v>0</v>
      </c>
      <c r="K29" s="329">
        <f t="shared" si="4"/>
        <v>15.058100000000001</v>
      </c>
      <c r="L29" s="34"/>
      <c r="M29" s="34"/>
      <c r="N29"/>
      <c r="O29"/>
      <c r="P29"/>
      <c r="Q29"/>
      <c r="R29"/>
      <c r="S29"/>
      <c r="T29"/>
      <c r="U29"/>
      <c r="V29"/>
    </row>
    <row r="30" spans="2:23" ht="11.25" customHeight="1">
      <c r="B30" s="52" t="s">
        <v>39</v>
      </c>
      <c r="C30" s="171" t="s">
        <v>9</v>
      </c>
      <c r="D30" s="328">
        <v>372.60490000000004</v>
      </c>
      <c r="E30" s="328">
        <v>3.2349999999999999</v>
      </c>
      <c r="F30" s="328">
        <v>0</v>
      </c>
      <c r="G30" s="329">
        <f t="shared" si="5"/>
        <v>375.83990000000006</v>
      </c>
      <c r="H30" s="328">
        <v>25.466999999999999</v>
      </c>
      <c r="I30" s="328">
        <v>10.116899999999999</v>
      </c>
      <c r="J30" s="328">
        <v>0</v>
      </c>
      <c r="K30" s="329">
        <f t="shared" si="4"/>
        <v>35.5839</v>
      </c>
      <c r="L30" s="34"/>
      <c r="M30" s="34"/>
      <c r="N30"/>
      <c r="O30"/>
      <c r="P30"/>
      <c r="Q30"/>
      <c r="R30"/>
      <c r="S30"/>
      <c r="T30"/>
      <c r="U30"/>
      <c r="V30"/>
    </row>
    <row r="31" spans="2:23" ht="11.25" customHeight="1">
      <c r="B31" s="52" t="s">
        <v>40</v>
      </c>
      <c r="C31" s="171" t="s">
        <v>10</v>
      </c>
      <c r="D31" s="328">
        <v>509.07509999999996</v>
      </c>
      <c r="E31" s="328">
        <v>14.017799999999999</v>
      </c>
      <c r="F31" s="328">
        <v>0</v>
      </c>
      <c r="G31" s="329">
        <f t="shared" si="5"/>
        <v>523.09289999999999</v>
      </c>
      <c r="H31" s="328">
        <v>9.0823999999999998</v>
      </c>
      <c r="I31" s="328">
        <v>0.32819999999999999</v>
      </c>
      <c r="J31" s="328">
        <v>0</v>
      </c>
      <c r="K31" s="329">
        <f t="shared" si="4"/>
        <v>9.4106000000000005</v>
      </c>
      <c r="L31" s="34"/>
      <c r="M31" s="34"/>
      <c r="N31"/>
      <c r="O31"/>
      <c r="P31"/>
      <c r="Q31"/>
      <c r="R31"/>
      <c r="S31"/>
      <c r="T31"/>
      <c r="U31"/>
      <c r="V31"/>
    </row>
    <row r="32" spans="2:23" ht="11.25" customHeight="1">
      <c r="B32" s="52" t="s">
        <v>41</v>
      </c>
      <c r="C32" s="171" t="s">
        <v>11</v>
      </c>
      <c r="D32" s="328">
        <v>348.91669999999999</v>
      </c>
      <c r="E32" s="328">
        <v>11.351000000000001</v>
      </c>
      <c r="F32" s="328">
        <v>0</v>
      </c>
      <c r="G32" s="329">
        <f t="shared" si="5"/>
        <v>360.26769999999999</v>
      </c>
      <c r="H32" s="328">
        <v>33.923400000000001</v>
      </c>
      <c r="I32" s="328">
        <v>0.1145</v>
      </c>
      <c r="J32" s="328">
        <v>0</v>
      </c>
      <c r="K32" s="329">
        <f t="shared" ref="K32:K33" si="6">SUM(H32:J32)</f>
        <v>34.0379</v>
      </c>
      <c r="L32" s="34"/>
      <c r="M32" s="34"/>
      <c r="N32"/>
      <c r="O32"/>
      <c r="P32"/>
      <c r="Q32"/>
      <c r="R32"/>
      <c r="S32"/>
      <c r="T32"/>
      <c r="U32"/>
      <c r="V32"/>
    </row>
    <row r="33" spans="2:22" ht="11.25" customHeight="1">
      <c r="B33" s="51" t="s">
        <v>42</v>
      </c>
      <c r="C33" s="172" t="s">
        <v>12</v>
      </c>
      <c r="D33" s="330">
        <v>334.9393</v>
      </c>
      <c r="E33" s="330">
        <v>4.1280000000000001</v>
      </c>
      <c r="F33" s="330">
        <v>0</v>
      </c>
      <c r="G33" s="330">
        <f t="shared" si="5"/>
        <v>339.06729999999999</v>
      </c>
      <c r="H33" s="330">
        <v>5.6928000000000001</v>
      </c>
      <c r="I33" s="330">
        <v>0.16789999999999999</v>
      </c>
      <c r="J33" s="330">
        <v>0</v>
      </c>
      <c r="K33" s="330">
        <f t="shared" si="6"/>
        <v>5.8607000000000005</v>
      </c>
      <c r="L33" s="34"/>
      <c r="M33" s="34"/>
      <c r="N33"/>
      <c r="O33"/>
      <c r="P33"/>
      <c r="Q33"/>
      <c r="R33"/>
      <c r="S33"/>
      <c r="T33"/>
      <c r="U33"/>
      <c r="V33"/>
    </row>
    <row r="34" spans="2:22" ht="11.25" customHeight="1">
      <c r="D34" s="223">
        <f t="shared" ref="D34:E34" si="7">SUM(D22:D33)</f>
        <v>6384.0051000000003</v>
      </c>
      <c r="E34" s="223">
        <f t="shared" si="7"/>
        <v>1404.7909</v>
      </c>
      <c r="F34" s="316"/>
      <c r="G34" s="315"/>
      <c r="H34" s="315"/>
      <c r="I34" s="316"/>
      <c r="J34" s="223"/>
      <c r="K34" s="315"/>
      <c r="L34" s="34"/>
      <c r="M34" s="34"/>
      <c r="N34"/>
      <c r="O34"/>
      <c r="P34"/>
      <c r="Q34"/>
      <c r="R34"/>
      <c r="S34"/>
      <c r="T34"/>
      <c r="U34"/>
      <c r="V34"/>
    </row>
    <row r="35" spans="2:22" s="18" customFormat="1" ht="14.25">
      <c r="B35" s="50"/>
      <c r="C35" s="30"/>
      <c r="D35" s="40"/>
      <c r="E35" s="30"/>
      <c r="F35" s="66"/>
      <c r="G35" s="66"/>
      <c r="H35" s="66"/>
      <c r="I35" s="66"/>
      <c r="J35" s="46"/>
      <c r="K35" s="46"/>
      <c r="L35" s="46"/>
      <c r="M35" s="120"/>
      <c r="P35" s="58"/>
    </row>
    <row r="36" spans="2:22" s="18" customFormat="1" ht="14.25">
      <c r="B36" s="50"/>
      <c r="C36" s="463" t="s">
        <v>250</v>
      </c>
      <c r="D36" s="463"/>
      <c r="E36" s="463"/>
      <c r="F36" s="464"/>
      <c r="G36" s="465"/>
      <c r="H36" s="465"/>
      <c r="I36" s="466"/>
      <c r="J36" s="465"/>
      <c r="K36" s="467"/>
      <c r="L36" s="467"/>
      <c r="M36" s="467"/>
      <c r="P36" s="58"/>
    </row>
    <row r="37" spans="2:22" s="18" customFormat="1" ht="14.25">
      <c r="B37" s="50"/>
      <c r="C37" s="468" t="s">
        <v>58</v>
      </c>
      <c r="D37" s="468"/>
      <c r="E37" s="468"/>
      <c r="F37" s="469"/>
      <c r="G37" s="469"/>
      <c r="H37" s="470"/>
      <c r="I37" s="471"/>
      <c r="J37" s="465"/>
      <c r="K37" s="467"/>
      <c r="L37" s="467"/>
      <c r="M37" s="467"/>
      <c r="P37" s="58"/>
    </row>
    <row r="38" spans="2:22" s="18" customFormat="1" ht="11.25" customHeight="1">
      <c r="B38" s="50"/>
      <c r="C38" s="472"/>
      <c r="D38" s="512" t="s">
        <v>56</v>
      </c>
      <c r="E38" s="512"/>
      <c r="F38" s="512"/>
      <c r="G38" s="512"/>
      <c r="H38" s="513"/>
      <c r="I38" s="512" t="s">
        <v>57</v>
      </c>
      <c r="J38" s="512"/>
      <c r="K38" s="512"/>
      <c r="L38" s="512"/>
      <c r="M38" s="512"/>
      <c r="P38" s="58"/>
    </row>
    <row r="39" spans="2:22" s="18" customFormat="1" ht="33.75">
      <c r="B39" s="50"/>
      <c r="C39" s="215"/>
      <c r="D39" s="314" t="s">
        <v>27</v>
      </c>
      <c r="E39" s="314" t="s">
        <v>28</v>
      </c>
      <c r="F39" s="314" t="s">
        <v>200</v>
      </c>
      <c r="G39" s="314" t="s">
        <v>247</v>
      </c>
      <c r="H39" s="473" t="s">
        <v>99</v>
      </c>
      <c r="I39" s="314" t="s">
        <v>27</v>
      </c>
      <c r="J39" s="314" t="s">
        <v>28</v>
      </c>
      <c r="K39" s="474" t="s">
        <v>200</v>
      </c>
      <c r="L39" s="314" t="s">
        <v>247</v>
      </c>
      <c r="M39" s="474" t="s">
        <v>99</v>
      </c>
      <c r="P39" s="58"/>
    </row>
    <row r="40" spans="2:22" s="18" customFormat="1" ht="11.25" customHeight="1">
      <c r="B40" s="50"/>
      <c r="C40" s="297" t="s">
        <v>3</v>
      </c>
      <c r="D40" s="475">
        <v>129.5624</v>
      </c>
      <c r="E40" s="475">
        <v>160.90299999999999</v>
      </c>
      <c r="F40" s="475">
        <v>226.5</v>
      </c>
      <c r="G40" s="475">
        <v>9.4638740000000006</v>
      </c>
      <c r="H40" s="476">
        <v>210.9264</v>
      </c>
      <c r="I40" s="475">
        <v>138.33170000000001</v>
      </c>
      <c r="J40" s="475">
        <v>150.87429999999998</v>
      </c>
      <c r="K40" s="475">
        <v>94.355999999999995</v>
      </c>
      <c r="L40" s="475">
        <v>42.861251000000003</v>
      </c>
      <c r="M40" s="475">
        <v>30.4603</v>
      </c>
      <c r="P40" s="58"/>
    </row>
    <row r="41" spans="2:22" s="18" customFormat="1" ht="11.25" customHeight="1">
      <c r="B41" s="50"/>
      <c r="C41" s="297" t="s">
        <v>4</v>
      </c>
      <c r="D41" s="475">
        <v>122.25319999999999</v>
      </c>
      <c r="E41" s="475">
        <v>96.9846</v>
      </c>
      <c r="F41" s="475">
        <v>81.933999999999997</v>
      </c>
      <c r="G41" s="475">
        <v>24.979572999999998</v>
      </c>
      <c r="H41" s="476">
        <v>167.04239999999999</v>
      </c>
      <c r="I41" s="475">
        <v>85.107199999999992</v>
      </c>
      <c r="J41" s="475">
        <v>177.88890000000001</v>
      </c>
      <c r="K41" s="475">
        <v>108.008</v>
      </c>
      <c r="L41" s="475">
        <v>26.993466000000002</v>
      </c>
      <c r="M41" s="475">
        <v>15.3932</v>
      </c>
      <c r="P41" s="58"/>
    </row>
    <row r="42" spans="2:22" s="18" customFormat="1" ht="11.25" customHeight="1">
      <c r="B42" s="50"/>
      <c r="C42" s="297" t="s">
        <v>0</v>
      </c>
      <c r="D42" s="475">
        <v>138.00639999999999</v>
      </c>
      <c r="E42" s="475">
        <v>159.6395</v>
      </c>
      <c r="F42" s="475">
        <v>126.244</v>
      </c>
      <c r="G42" s="475">
        <v>22.489446000000001</v>
      </c>
      <c r="H42" s="476">
        <v>119.0517</v>
      </c>
      <c r="I42" s="475">
        <v>101.9431</v>
      </c>
      <c r="J42" s="475">
        <v>156.82329999999999</v>
      </c>
      <c r="K42" s="475">
        <v>108.77</v>
      </c>
      <c r="L42" s="475">
        <v>70.632669000000007</v>
      </c>
      <c r="M42" s="475">
        <v>33.1905</v>
      </c>
      <c r="P42" s="58"/>
    </row>
    <row r="43" spans="2:22" s="18" customFormat="1" ht="11.25" customHeight="1">
      <c r="B43" s="50"/>
      <c r="C43" s="297" t="s">
        <v>1</v>
      </c>
      <c r="D43" s="475">
        <v>117.66980000000001</v>
      </c>
      <c r="E43" s="475">
        <v>207.42949999999999</v>
      </c>
      <c r="F43" s="475">
        <v>127.85599999999999</v>
      </c>
      <c r="G43" s="475">
        <v>8.505509</v>
      </c>
      <c r="H43" s="476">
        <v>90.736399999999989</v>
      </c>
      <c r="I43" s="475">
        <v>121.01819999999999</v>
      </c>
      <c r="J43" s="475">
        <v>102.9132</v>
      </c>
      <c r="K43" s="475">
        <v>70.258899999999997</v>
      </c>
      <c r="L43" s="475">
        <v>33.598016000000001</v>
      </c>
      <c r="M43" s="475">
        <v>100.3486</v>
      </c>
      <c r="P43" s="58"/>
    </row>
    <row r="44" spans="2:22" s="18" customFormat="1">
      <c r="B44" s="50"/>
      <c r="C44" s="297" t="s">
        <v>5</v>
      </c>
      <c r="D44" s="475">
        <v>131.49289999999999</v>
      </c>
      <c r="E44" s="475">
        <v>181.24620000000002</v>
      </c>
      <c r="F44" s="475">
        <v>102.428</v>
      </c>
      <c r="G44" s="475">
        <v>2.5610149999999998</v>
      </c>
      <c r="H44" s="476">
        <v>61.917300000000004</v>
      </c>
      <c r="I44" s="475">
        <v>120.37689999999999</v>
      </c>
      <c r="J44" s="475">
        <v>165.42599999999999</v>
      </c>
      <c r="K44" s="475">
        <v>106.486</v>
      </c>
      <c r="L44" s="475">
        <v>27.861174999999999</v>
      </c>
      <c r="M44" s="475">
        <v>41.263199999999998</v>
      </c>
      <c r="P44" s="58"/>
    </row>
    <row r="45" spans="2:22" s="18" customFormat="1" ht="11.25" customHeight="1">
      <c r="B45" s="50"/>
      <c r="C45" s="297" t="s">
        <v>6</v>
      </c>
      <c r="D45" s="475">
        <v>80.018899999999988</v>
      </c>
      <c r="E45" s="475">
        <v>194.11610000000002</v>
      </c>
      <c r="F45" s="475">
        <v>186.25200000000001</v>
      </c>
      <c r="G45" s="475">
        <v>14.448051</v>
      </c>
      <c r="H45" s="476">
        <v>40.161799999999999</v>
      </c>
      <c r="I45" s="475">
        <v>160.57760000000002</v>
      </c>
      <c r="J45" s="475">
        <v>78.414000000000001</v>
      </c>
      <c r="K45" s="475">
        <v>55.783000000000001</v>
      </c>
      <c r="L45" s="475">
        <v>84.361199999999997</v>
      </c>
      <c r="M45" s="475">
        <v>24.456199999999999</v>
      </c>
      <c r="P45" s="58"/>
    </row>
    <row r="46" spans="2:22" s="18" customFormat="1" ht="11.25" customHeight="1">
      <c r="B46" s="50"/>
      <c r="C46" s="297" t="s">
        <v>7</v>
      </c>
      <c r="D46" s="475">
        <v>89.656899999999993</v>
      </c>
      <c r="E46" s="475">
        <v>168.8537</v>
      </c>
      <c r="F46" s="475">
        <v>201.81899999999999</v>
      </c>
      <c r="G46" s="475">
        <v>12.336045</v>
      </c>
      <c r="H46" s="476">
        <v>193.5301</v>
      </c>
      <c r="I46" s="475">
        <v>143.6601</v>
      </c>
      <c r="J46" s="475">
        <v>64.81219999999999</v>
      </c>
      <c r="K46" s="475">
        <v>51.039000000000001</v>
      </c>
      <c r="L46" s="475">
        <v>87.593602000000004</v>
      </c>
      <c r="M46" s="475">
        <v>76.836699999999993</v>
      </c>
      <c r="P46" s="58"/>
    </row>
    <row r="47" spans="2:22" s="18" customFormat="1" ht="11.25" customHeight="1">
      <c r="B47" s="50"/>
      <c r="C47" s="297" t="s">
        <v>8</v>
      </c>
      <c r="D47" s="475">
        <v>101.8762</v>
      </c>
      <c r="E47" s="475">
        <v>231.17789999999999</v>
      </c>
      <c r="F47" s="475">
        <v>291.44799999999998</v>
      </c>
      <c r="G47" s="475">
        <v>3.431746</v>
      </c>
      <c r="H47" s="476">
        <v>234.3501</v>
      </c>
      <c r="I47" s="475">
        <v>127.3412</v>
      </c>
      <c r="J47" s="475">
        <v>52.353999999999999</v>
      </c>
      <c r="K47" s="475">
        <v>33.637</v>
      </c>
      <c r="L47" s="475">
        <v>110.36305400000001</v>
      </c>
      <c r="M47" s="475">
        <v>74.628600000000006</v>
      </c>
      <c r="P47" s="58"/>
    </row>
    <row r="48" spans="2:22" s="18" customFormat="1" ht="11.25" customHeight="1">
      <c r="B48" s="50"/>
      <c r="C48" s="297" t="s">
        <v>9</v>
      </c>
      <c r="D48" s="475">
        <v>87.124600000000001</v>
      </c>
      <c r="E48" s="475">
        <v>184.73779999999999</v>
      </c>
      <c r="F48" s="475">
        <v>96.081399999999988</v>
      </c>
      <c r="G48" s="475">
        <v>7.4932660000000002</v>
      </c>
      <c r="H48" s="476">
        <v>211.55179999999999</v>
      </c>
      <c r="I48" s="475">
        <v>119.6232</v>
      </c>
      <c r="J48" s="475">
        <v>101.88460000000001</v>
      </c>
      <c r="K48" s="475">
        <v>93.373999999999995</v>
      </c>
      <c r="L48" s="475">
        <v>112.402235</v>
      </c>
      <c r="M48" s="475">
        <v>22.677199999999999</v>
      </c>
      <c r="P48" s="58"/>
    </row>
    <row r="49" spans="2:16" s="18" customFormat="1" ht="11.25" customHeight="1">
      <c r="B49" s="50"/>
      <c r="C49" s="297" t="s">
        <v>10</v>
      </c>
      <c r="D49" s="475">
        <v>122.3283</v>
      </c>
      <c r="E49" s="475">
        <v>179.10550000000001</v>
      </c>
      <c r="F49" s="475">
        <v>118.36510000000001</v>
      </c>
      <c r="G49" s="475">
        <v>13.114279</v>
      </c>
      <c r="H49" s="476">
        <v>157.96929999999998</v>
      </c>
      <c r="I49" s="475">
        <v>110.7739</v>
      </c>
      <c r="J49" s="475">
        <v>111.05380000000001</v>
      </c>
      <c r="K49" s="475">
        <v>45.192800000000005</v>
      </c>
      <c r="L49" s="475">
        <v>102.667242</v>
      </c>
      <c r="M49" s="475">
        <v>62.984699999999997</v>
      </c>
      <c r="P49" s="58"/>
    </row>
    <row r="50" spans="2:16" s="18" customFormat="1" ht="11.25" customHeight="1">
      <c r="B50" s="50"/>
      <c r="C50" s="297" t="s">
        <v>11</v>
      </c>
      <c r="D50" s="475">
        <v>79.438399999999987</v>
      </c>
      <c r="E50" s="475">
        <v>213.2653</v>
      </c>
      <c r="F50" s="475">
        <v>343.47899999999998</v>
      </c>
      <c r="G50" s="475">
        <v>42.451388000000001</v>
      </c>
      <c r="H50" s="476">
        <v>116.51389999999999</v>
      </c>
      <c r="I50" s="475">
        <v>163.4803</v>
      </c>
      <c r="J50" s="475">
        <v>70.363100000000003</v>
      </c>
      <c r="K50" s="475">
        <v>29.276</v>
      </c>
      <c r="L50" s="475">
        <v>31.215629</v>
      </c>
      <c r="M50" s="475">
        <v>118.9847</v>
      </c>
      <c r="P50" s="58"/>
    </row>
    <row r="51" spans="2:16" s="18" customFormat="1" ht="11.25" customHeight="1">
      <c r="B51" s="50"/>
      <c r="C51" s="193" t="s">
        <v>12</v>
      </c>
      <c r="D51" s="477">
        <v>100.1545</v>
      </c>
      <c r="E51" s="477">
        <v>182.1439</v>
      </c>
      <c r="F51" s="477">
        <v>265.92200000000003</v>
      </c>
      <c r="G51" s="477">
        <v>35.438485999999997</v>
      </c>
      <c r="H51" s="478">
        <v>82.006100000000004</v>
      </c>
      <c r="I51" s="477">
        <v>148.6361</v>
      </c>
      <c r="J51" s="477">
        <v>89.309399999999997</v>
      </c>
      <c r="K51" s="477">
        <v>55.765000000000001</v>
      </c>
      <c r="L51" s="477">
        <v>34.848891999999999</v>
      </c>
      <c r="M51" s="479">
        <v>57.545099999999998</v>
      </c>
      <c r="P51" s="58"/>
    </row>
    <row r="52" spans="2:16" s="18" customFormat="1" ht="11.25" customHeight="1">
      <c r="B52" s="50"/>
      <c r="C52" s="30"/>
      <c r="D52" s="224">
        <f>SUM(D40:D51)</f>
        <v>1299.5825</v>
      </c>
      <c r="E52" s="224">
        <f>SUM(E40:E51)</f>
        <v>2159.6030000000001</v>
      </c>
      <c r="F52" s="224">
        <f>SUM(F40:F51)</f>
        <v>2168.3284999999996</v>
      </c>
      <c r="G52" s="226">
        <f>MAX(H40:H51)</f>
        <v>234.3501</v>
      </c>
      <c r="H52" s="226">
        <f>SUMPRODUCT(D40:D51,I40:I51)/SUM(D40:D51)</f>
        <v>125.43520988483607</v>
      </c>
      <c r="I52" s="225">
        <f>MAX(J40:J51)</f>
        <v>177.88890000000001</v>
      </c>
      <c r="J52" s="226">
        <f>SUMPRODUCT(E40:E51,K40:K51)/SUM(E40:E51)</f>
        <v>67.541416277598245</v>
      </c>
      <c r="K52" s="341"/>
      <c r="L52" s="101"/>
      <c r="M52" s="46"/>
      <c r="P52" s="58"/>
    </row>
    <row r="53" spans="2:16" s="18" customFormat="1" ht="11.25" customHeight="1">
      <c r="B53" s="50"/>
      <c r="C53" s="30"/>
      <c r="D53" s="40"/>
      <c r="E53" s="40"/>
      <c r="F53" s="66"/>
      <c r="G53" s="66"/>
      <c r="H53" s="66"/>
      <c r="I53" s="66"/>
      <c r="J53" s="46"/>
      <c r="K53" s="46"/>
      <c r="L53" s="46"/>
      <c r="M53" s="46"/>
      <c r="P53" s="58"/>
    </row>
  </sheetData>
  <customSheetViews>
    <customSheetView guid="{900DFCB2-DCF9-11D6-8470-0008C7298EBA}" showGridLines="0" showRowCol="0" outlineSymbols="0" showRuler="0">
      <pane ySplit="5" topLeftCell="A6" activePane="bottomLeft" state="frozenSplit"/>
      <selection pane="bottomLeft"/>
    </customSheetView>
    <customSheetView guid="{900DFCB4-DCF9-11D6-8470-0008C7298EBA}" showGridLines="0" showRowCol="0" outlineSymbols="0" showRuler="0">
      <pane ySplit="5" topLeftCell="A23" activePane="bottomLeft" state="frozenSplit"/>
      <selection pane="bottomLeft"/>
    </customSheetView>
    <customSheetView guid="{900DFCB5-DCF9-11D6-8470-0008C7298EBA}" showGridLines="0" showRowCol="0" outlineSymbols="0" showRuler="0">
      <pane ySplit="5" topLeftCell="A6" activePane="bottomLeft" state="frozenSplit"/>
      <selection pane="bottomLeft"/>
    </customSheetView>
    <customSheetView guid="{900DFCB6-DCF9-11D6-8470-0008C7298EBA}" showGridLines="0" showRowCol="0" outlineSymbols="0" showRuler="0">
      <pane ySplit="5" topLeftCell="A41" activePane="bottomLeft" state="frozenSplit"/>
      <selection pane="bottomLeft"/>
    </customSheetView>
    <customSheetView guid="{900DFCB7-DCF9-11D6-8470-0008C7298EBA}" showGridLines="0" showRowCol="0" outlineSymbols="0" showRuler="0">
      <pane ySplit="5" topLeftCell="A58" activePane="bottomLeft" state="frozenSplit"/>
      <selection pane="bottomLeft"/>
    </customSheetView>
    <customSheetView guid="{900DFCB8-DCF9-11D6-8470-0008C7298EBA}" showGridLines="0" showRowCol="0" outlineSymbols="0" showRuler="0">
      <pane ySplit="5" topLeftCell="A6" activePane="bottomLeft" state="frozenSplit"/>
      <selection pane="bottomLeft"/>
    </customSheetView>
    <customSheetView guid="{900DFCB9-DCF9-11D6-8470-0008C7298EBA}" showGridLines="0" showRowCol="0" outlineSymbols="0" showRuler="0">
      <pane ySplit="5" topLeftCell="A74" activePane="bottomLeft" state="frozenSplit"/>
      <selection pane="bottomLeft"/>
    </customSheetView>
    <customSheetView guid="{900DFCBA-DCF9-11D6-8470-0008C7298EBA}" showGridLines="0" showRowCol="0" outlineSymbols="0" showRuler="0">
      <pane ySplit="5" topLeftCell="A84" activePane="bottomLeft" state="frozenSplit"/>
      <selection pane="bottomLeft"/>
    </customSheetView>
    <customSheetView guid="{900DFCBB-DCF9-11D6-8470-0008C7298EBA}" showGridLines="0" showRowCol="0" outlineSymbols="0" showRuler="0">
      <pane ySplit="5" topLeftCell="A119" activePane="bottomLeft" state="frozenSplit"/>
      <selection pane="bottomLeft"/>
    </customSheetView>
    <customSheetView guid="{900DFCBC-DCF9-11D6-8470-0008C7298EBA}" showGridLines="0" showRowCol="0" outlineSymbols="0" showRuler="0">
      <pane ySplit="5" topLeftCell="A153" activePane="bottomLeft" state="frozenSplit"/>
      <selection pane="bottomLeft"/>
    </customSheetView>
    <customSheetView guid="{900DFCBD-DCF9-11D6-8470-0008C7298EBA}" showGridLines="0" showRowCol="0" outlineSymbols="0" showRuler="0">
      <pane ySplit="5" topLeftCell="A171" activePane="bottomLeft" state="frozenSplit"/>
      <selection pane="bottomLeft"/>
    </customSheetView>
    <customSheetView guid="{900DFCBE-DCF9-11D6-8470-0008C7298EBA}" showGridLines="0" showRowCol="0" outlineSymbols="0" showRuler="0">
      <pane ySplit="5" topLeftCell="A206" activePane="bottomLeft" state="frozenSplit"/>
      <selection pane="bottomLeft"/>
    </customSheetView>
    <customSheetView guid="{900DFCBF-DCF9-11D6-8470-0008C7298EBA}" showGridLines="0" showRowCol="0" outlineSymbols="0" showRuler="0">
      <pane ySplit="5" topLeftCell="A224" activePane="bottomLeft" state="frozenSplit"/>
      <selection pane="bottomLeft"/>
    </customSheetView>
    <customSheetView guid="{900DFCC0-DCF9-11D6-8470-0008C7298EBA}" showGridLines="0" showRowCol="0" outlineSymbols="0" showRuler="0">
      <pane ySplit="5" topLeftCell="A242" activePane="bottomLeft" state="frozenSplit"/>
      <selection pane="bottomLeft"/>
    </customSheetView>
    <customSheetView guid="{900DFCC1-DCF9-11D6-8470-0008C7298EBA}" showGridLines="0" showRowCol="0" outlineSymbols="0" showRuler="0">
      <pane ySplit="5" topLeftCell="A102" activePane="bottomLeft" state="frozenSplit"/>
      <selection pane="bottomLeft"/>
    </customSheetView>
    <customSheetView guid="{900DFCC2-DCF9-11D6-8470-0008C7298EBA}" showGridLines="0" showRowCol="0" outlineSymbols="0" showRuler="0">
      <pane ySplit="5" topLeftCell="A136" activePane="bottomLeft" state="frozenSplit"/>
      <selection pane="bottomLeft"/>
    </customSheetView>
    <customSheetView guid="{900DFCC3-DCF9-11D6-8470-0008C7298EBA}" showGridLines="0" showRowCol="0" outlineSymbols="0" showRuler="0">
      <pane ySplit="5" topLeftCell="A613" activePane="bottomLeft" state="frozenSplit"/>
      <selection pane="bottomLeft"/>
    </customSheetView>
    <customSheetView guid="{900DFCC4-DCF9-11D6-8470-0008C7298EBA}" showGridLines="0" showRowCol="0" outlineSymbols="0" showRuler="0">
      <pane ySplit="5" topLeftCell="A646" activePane="bottomLeft" state="frozenSplit"/>
      <selection pane="bottomLeft"/>
    </customSheetView>
    <customSheetView guid="{900DFCC5-DCF9-11D6-8470-0008C7298EBA}" showGridLines="0" showRowCol="0" outlineSymbols="0" showRuler="0">
      <pane ySplit="5" topLeftCell="A189" activePane="bottomLeft" state="frozenSplit"/>
      <selection pane="bottomLeft"/>
    </customSheetView>
    <customSheetView guid="{900DFCC6-DCF9-11D6-8470-0008C7298EBA}" showGridLines="0" showRowCol="0" outlineSymbols="0" showRuler="0">
      <pane ySplit="5" topLeftCell="A679" activePane="bottomLeft" state="frozenSplit"/>
      <selection pane="bottomLeft"/>
    </customSheetView>
    <customSheetView guid="{900DFCC7-DCF9-11D6-8470-0008C7298EBA}" showGridLines="0" showRowCol="0" outlineSymbols="0" showRuler="0">
      <pane ySplit="5" topLeftCell="A712" activePane="bottomLeft" state="frozenSplit"/>
      <selection pane="bottomLeft"/>
    </customSheetView>
  </customSheetViews>
  <mergeCells count="14">
    <mergeCell ref="D38:H38"/>
    <mergeCell ref="I38:M38"/>
    <mergeCell ref="E7:G7"/>
    <mergeCell ref="H7:J7"/>
    <mergeCell ref="D20:D21"/>
    <mergeCell ref="E20:E21"/>
    <mergeCell ref="I20:I21"/>
    <mergeCell ref="G20:G21"/>
    <mergeCell ref="H20:H21"/>
    <mergeCell ref="D19:G19"/>
    <mergeCell ref="F20:F21"/>
    <mergeCell ref="J20:J21"/>
    <mergeCell ref="H19:K19"/>
    <mergeCell ref="K20:K21"/>
  </mergeCells>
  <phoneticPr fontId="0" type="noConversion"/>
  <hyperlinks>
    <hyperlink ref="C3" location="Indice!A1" display="Indice!A1" xr:uid="{00000000-0004-0000-1700-000000000000}"/>
  </hyperlinks>
  <pageMargins left="0.78740157480314965" right="0.74803149606299213" top="0.78740157480314965" bottom="0.98425196850393704" header="0" footer="0"/>
  <pageSetup paperSize="9" scale="66" orientation="landscape" verticalDpi="4294967292" r:id="rId1"/>
  <headerFooter alignWithMargins="0"/>
  <colBreaks count="1" manualBreakCount="1">
    <brk id="1" max="1048575" man="1"/>
  </colBreaks>
  <ignoredErrors>
    <ignoredError sqref="C1:I2 D3:P3 L2:P2 C4:K4 P4:P8 C8:F8 C7:D7 J7:K7 C14:D14 P9:P14 C35:P35 C9:D11 K8 C34:E34 C21:E21 C19:D19 L19:Q19 G21 L21:P22 C16:P16 C15 K15:P15 C22:C33 L25:P33 N37:P37 N36:P36 C52:P53 N38:P38 N40:P51 N39:P39 M20:P20 C18:P18 C17:G17 I17 L24:P24 L23 N23:P23 C20 L1:P1 K17:P17 C13:D13 D12 C6:K6 C5:D5 F5:K5 L34:P34" formula="1"/>
    <ignoredError sqref="D15:G15" evalError="1" formula="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43">
    <pageSetUpPr autoPageBreaks="0" fitToPage="1"/>
  </sheetPr>
  <dimension ref="A1:AG77"/>
  <sheetViews>
    <sheetView showGridLines="0" topLeftCell="A61" zoomScale="99" zoomScaleNormal="99" workbookViewId="0">
      <selection activeCell="G67" sqref="G67"/>
    </sheetView>
  </sheetViews>
  <sheetFormatPr baseColWidth="10" defaultColWidth="11.42578125" defaultRowHeight="11.25"/>
  <cols>
    <col min="1" max="1" width="2.85546875" style="51" customWidth="1"/>
    <col min="2" max="2" width="10.140625" style="30" customWidth="1"/>
    <col min="3" max="3" width="13.5703125" style="30" customWidth="1"/>
    <col min="4" max="4" width="10.5703125" style="30" customWidth="1"/>
    <col min="5" max="5" width="11.5703125" style="30" customWidth="1"/>
    <col min="6" max="6" width="11.140625" style="30" customWidth="1"/>
    <col min="7" max="7" width="11.140625" style="30" bestFit="1" customWidth="1"/>
    <col min="8" max="8" width="11.140625" style="21" customWidth="1"/>
    <col min="9" max="9" width="11.140625" style="30" customWidth="1"/>
    <col min="10" max="10" width="10" style="351" customWidth="1"/>
    <col min="11" max="11" width="8.140625" style="351" bestFit="1" customWidth="1"/>
    <col min="12" max="12" width="10.5703125" style="351" customWidth="1"/>
    <col min="13" max="13" width="11.140625" style="351" customWidth="1"/>
    <col min="14" max="14" width="7.85546875" style="351" bestFit="1" customWidth="1"/>
    <col min="15" max="15" width="9.85546875" style="352" bestFit="1" customWidth="1"/>
    <col min="16" max="16" width="7.85546875" style="30" bestFit="1" customWidth="1"/>
    <col min="17" max="17" width="5.85546875" style="30" bestFit="1" customWidth="1"/>
    <col min="18" max="18" width="9.85546875" style="30" bestFit="1" customWidth="1"/>
    <col min="19" max="20" width="10.140625" style="30" bestFit="1" customWidth="1"/>
    <col min="21" max="22" width="7.85546875" style="30" bestFit="1" customWidth="1"/>
    <col min="23" max="24" width="9" style="30" bestFit="1" customWidth="1"/>
    <col min="25" max="26" width="10.85546875" style="30" bestFit="1" customWidth="1"/>
    <col min="27" max="28" width="11.140625" style="30" bestFit="1" customWidth="1"/>
    <col min="29" max="30" width="10.42578125" style="30" bestFit="1" customWidth="1"/>
    <col min="31" max="32" width="11.42578125" style="30"/>
    <col min="33" max="34" width="10.42578125" style="30" bestFit="1" customWidth="1"/>
    <col min="35" max="36" width="8.5703125" style="30" bestFit="1" customWidth="1"/>
    <col min="37" max="16384" width="11.42578125" style="30"/>
  </cols>
  <sheetData>
    <row r="1" spans="1:33" s="18" customFormat="1" ht="21.75" customHeight="1">
      <c r="A1" s="50"/>
      <c r="F1" s="19"/>
      <c r="H1" s="48"/>
      <c r="I1" s="353"/>
      <c r="J1" s="349"/>
      <c r="K1" s="356" t="s">
        <v>175</v>
      </c>
      <c r="L1" s="349"/>
      <c r="M1" s="349"/>
      <c r="N1" s="349"/>
      <c r="O1" s="350"/>
    </row>
    <row r="2" spans="1:33" s="18" customFormat="1" ht="15" customHeight="1">
      <c r="A2" s="50"/>
      <c r="F2" s="19"/>
      <c r="H2" s="9"/>
      <c r="J2" s="349"/>
      <c r="K2" s="356" t="s">
        <v>207</v>
      </c>
      <c r="L2" s="349"/>
      <c r="M2" s="349"/>
      <c r="N2" s="349"/>
      <c r="O2" s="350"/>
    </row>
    <row r="3" spans="1:33" s="18" customFormat="1" ht="20.100000000000001" customHeight="1">
      <c r="A3" s="50"/>
      <c r="B3" s="12" t="str">
        <f>Indice!C4</f>
        <v>Servicios de ajuste e intercambios internacionales</v>
      </c>
      <c r="C3" s="13"/>
      <c r="D3" s="13"/>
      <c r="J3" s="349"/>
      <c r="K3" s="349"/>
      <c r="L3" s="349"/>
      <c r="M3" s="349"/>
      <c r="N3" s="349"/>
      <c r="O3" s="350"/>
    </row>
    <row r="4" spans="1:33">
      <c r="G4" s="18"/>
    </row>
    <row r="5" spans="1:33">
      <c r="B5" s="44" t="s">
        <v>60</v>
      </c>
      <c r="G5" s="18"/>
    </row>
    <row r="6" spans="1:33" ht="45">
      <c r="B6" s="216" t="s">
        <v>69</v>
      </c>
      <c r="C6" s="227" t="s">
        <v>87</v>
      </c>
      <c r="D6" s="227" t="s">
        <v>173</v>
      </c>
      <c r="E6" s="227" t="s">
        <v>169</v>
      </c>
      <c r="F6" s="227" t="s">
        <v>174</v>
      </c>
      <c r="G6" s="227" t="s">
        <v>90</v>
      </c>
      <c r="H6" s="227" t="s">
        <v>91</v>
      </c>
      <c r="I6" s="227" t="s">
        <v>62</v>
      </c>
      <c r="J6" s="374" t="s">
        <v>88</v>
      </c>
      <c r="K6" s="374" t="s">
        <v>89</v>
      </c>
      <c r="L6" s="374" t="s">
        <v>63</v>
      </c>
      <c r="M6" s="374" t="s">
        <v>64</v>
      </c>
      <c r="N6" s="374" t="s">
        <v>65</v>
      </c>
      <c r="O6" s="374" t="s">
        <v>2</v>
      </c>
      <c r="P6" s="375"/>
      <c r="Q6" s="368"/>
      <c r="R6" s="368"/>
      <c r="S6" s="368"/>
      <c r="T6" s="368"/>
      <c r="U6" s="368"/>
      <c r="V6" s="368"/>
      <c r="W6" s="368"/>
      <c r="X6" s="368"/>
      <c r="Y6" s="342"/>
      <c r="Z6" s="342"/>
      <c r="AA6" s="342"/>
      <c r="AB6" s="342"/>
      <c r="AC6" s="342"/>
      <c r="AD6" s="342"/>
      <c r="AE6" s="342"/>
      <c r="AF6" s="342"/>
      <c r="AG6" s="342"/>
    </row>
    <row r="7" spans="1:33">
      <c r="A7" s="52" t="s">
        <v>34</v>
      </c>
      <c r="B7" s="151" t="s">
        <v>3</v>
      </c>
      <c r="C7" s="217">
        <v>160.834654</v>
      </c>
      <c r="D7" s="217">
        <f>SUM(J7:K7)</f>
        <v>25.278176000000002</v>
      </c>
      <c r="E7" s="217">
        <v>164.72642300000001</v>
      </c>
      <c r="F7" s="217">
        <f>SUM(L7:N7)</f>
        <v>38.348093999999996</v>
      </c>
      <c r="G7" s="217">
        <v>4.7999999999999996E-3</v>
      </c>
      <c r="H7" s="326">
        <v>0.27296800000000004</v>
      </c>
      <c r="I7" s="217">
        <v>12.955765999999999</v>
      </c>
      <c r="J7" s="374">
        <v>7.5074769999999997</v>
      </c>
      <c r="K7" s="374">
        <v>17.770699</v>
      </c>
      <c r="L7" s="374">
        <v>11.71843</v>
      </c>
      <c r="M7" s="374">
        <v>6.5387950000000004</v>
      </c>
      <c r="N7" s="374">
        <v>20.090868999999998</v>
      </c>
      <c r="O7" s="374">
        <v>402.42088100000001</v>
      </c>
      <c r="P7" s="374">
        <f>SUM(C7:I7)</f>
        <v>402.42088099999995</v>
      </c>
      <c r="Q7" s="424"/>
      <c r="R7" s="424"/>
      <c r="S7" s="424"/>
      <c r="T7" s="424"/>
      <c r="U7" s="424"/>
      <c r="V7" s="424"/>
      <c r="W7" s="424"/>
      <c r="X7" s="368"/>
      <c r="Y7" s="342"/>
      <c r="Z7" s="342"/>
      <c r="AA7" s="342"/>
      <c r="AB7" s="342"/>
      <c r="AC7" s="342"/>
      <c r="AD7" s="342"/>
      <c r="AE7" s="342"/>
      <c r="AF7" s="342"/>
      <c r="AG7" s="342"/>
    </row>
    <row r="8" spans="1:33">
      <c r="A8" s="52" t="s">
        <v>35</v>
      </c>
      <c r="B8" s="151" t="s">
        <v>4</v>
      </c>
      <c r="C8" s="217">
        <v>64.880417999999992</v>
      </c>
      <c r="D8" s="217">
        <f t="shared" ref="D8:D18" si="0">SUM(J8:K8)</f>
        <v>12.84346</v>
      </c>
      <c r="E8" s="217">
        <v>127.71111500000001</v>
      </c>
      <c r="F8" s="217">
        <f t="shared" ref="F8:F18" si="1">SUM(L8:N8)</f>
        <v>39.916082000000003</v>
      </c>
      <c r="G8" s="217">
        <v>4.0000000000000001E-3</v>
      </c>
      <c r="H8" s="326">
        <v>0.37186399999999997</v>
      </c>
      <c r="I8" s="217">
        <v>12.660442999999999</v>
      </c>
      <c r="J8" s="374">
        <v>0.78699800000000009</v>
      </c>
      <c r="K8" s="374">
        <v>12.056462</v>
      </c>
      <c r="L8" s="374">
        <v>9.8738269999999986</v>
      </c>
      <c r="M8" s="374">
        <v>5.8798630000000003</v>
      </c>
      <c r="N8" s="374">
        <v>24.162392000000001</v>
      </c>
      <c r="O8" s="374">
        <v>258.387382</v>
      </c>
      <c r="P8" s="374">
        <f>SUM(C8:I8)</f>
        <v>258.38738199999995</v>
      </c>
      <c r="Q8" s="424"/>
      <c r="R8" s="424"/>
      <c r="S8" s="424"/>
      <c r="T8" s="424"/>
      <c r="U8" s="424"/>
      <c r="V8" s="424"/>
      <c r="W8" s="424"/>
      <c r="X8" s="368"/>
      <c r="Y8" s="342"/>
      <c r="Z8" s="342"/>
      <c r="AA8" s="342"/>
      <c r="AB8" s="342"/>
      <c r="AC8" s="342"/>
      <c r="AD8" s="342"/>
      <c r="AE8" s="342"/>
      <c r="AF8" s="342"/>
      <c r="AG8" s="342"/>
    </row>
    <row r="9" spans="1:33">
      <c r="A9" s="52" t="s">
        <v>36</v>
      </c>
      <c r="B9" s="151" t="s">
        <v>0</v>
      </c>
      <c r="C9" s="217">
        <v>141.374897</v>
      </c>
      <c r="D9" s="217">
        <f t="shared" si="0"/>
        <v>8.0170510000000004</v>
      </c>
      <c r="E9" s="217">
        <v>105.637528</v>
      </c>
      <c r="F9" s="217">
        <f t="shared" si="1"/>
        <v>64.406545999999992</v>
      </c>
      <c r="G9" s="217">
        <v>1.5599999999999999E-2</v>
      </c>
      <c r="H9" s="326">
        <v>0.40479599999999999</v>
      </c>
      <c r="I9" s="217">
        <v>15.489908</v>
      </c>
      <c r="J9" s="374">
        <v>0.87102000000000002</v>
      </c>
      <c r="K9" s="374">
        <v>7.1460309999999998</v>
      </c>
      <c r="L9" s="374">
        <v>2.777352</v>
      </c>
      <c r="M9" s="374">
        <v>9.224494</v>
      </c>
      <c r="N9" s="374">
        <v>52.404699999999998</v>
      </c>
      <c r="O9" s="374">
        <v>335.34632599999998</v>
      </c>
      <c r="P9" s="374">
        <f t="shared" ref="P9:P19" si="2">SUM(C9:I9)</f>
        <v>335.34632599999998</v>
      </c>
      <c r="Q9" s="424"/>
      <c r="R9" s="424"/>
      <c r="S9" s="424"/>
      <c r="T9" s="424"/>
      <c r="U9" s="424"/>
      <c r="V9" s="424"/>
      <c r="W9" s="424"/>
      <c r="X9" s="368"/>
      <c r="Y9" s="342"/>
      <c r="Z9" s="342"/>
      <c r="AA9" s="342"/>
      <c r="AB9" s="342"/>
      <c r="AC9" s="342"/>
      <c r="AD9" s="342"/>
      <c r="AE9" s="342"/>
      <c r="AF9" s="342"/>
      <c r="AG9" s="342"/>
    </row>
    <row r="10" spans="1:33">
      <c r="A10" s="52" t="s">
        <v>37</v>
      </c>
      <c r="B10" s="151" t="s">
        <v>1</v>
      </c>
      <c r="C10" s="217">
        <v>204.69276399999998</v>
      </c>
      <c r="D10" s="217">
        <f t="shared" si="0"/>
        <v>13.480917</v>
      </c>
      <c r="E10" s="217">
        <v>62.561917999999999</v>
      </c>
      <c r="F10" s="217">
        <f t="shared" si="1"/>
        <v>68.957904999999997</v>
      </c>
      <c r="G10" s="217">
        <v>4.0000000000000001E-3</v>
      </c>
      <c r="H10" s="326">
        <v>0.39680799999999999</v>
      </c>
      <c r="I10" s="217">
        <v>9.9060030000000001</v>
      </c>
      <c r="J10" s="374">
        <v>1.69424</v>
      </c>
      <c r="K10" s="374">
        <v>11.786676999999999</v>
      </c>
      <c r="L10" s="374">
        <v>5.2474249999999998</v>
      </c>
      <c r="M10" s="374">
        <v>4.6109440000000008</v>
      </c>
      <c r="N10" s="374">
        <v>59.099536000000001</v>
      </c>
      <c r="O10" s="374">
        <v>360.000315</v>
      </c>
      <c r="P10" s="374">
        <f t="shared" si="2"/>
        <v>360.000315</v>
      </c>
      <c r="Q10" s="424"/>
      <c r="R10" s="424"/>
      <c r="S10" s="424"/>
      <c r="T10" s="424"/>
      <c r="U10" s="424"/>
      <c r="V10" s="424"/>
      <c r="W10" s="424"/>
      <c r="X10" s="368"/>
      <c r="Y10" s="342"/>
      <c r="Z10" s="342"/>
      <c r="AA10" s="342"/>
      <c r="AB10" s="342"/>
      <c r="AC10" s="342"/>
      <c r="AD10" s="342"/>
      <c r="AE10" s="342"/>
      <c r="AF10" s="342"/>
      <c r="AG10" s="342"/>
    </row>
    <row r="11" spans="1:33">
      <c r="A11" s="52" t="s">
        <v>36</v>
      </c>
      <c r="B11" s="151" t="s">
        <v>5</v>
      </c>
      <c r="C11" s="217">
        <v>248.815022</v>
      </c>
      <c r="D11" s="217">
        <f t="shared" si="0"/>
        <v>10.757404999999999</v>
      </c>
      <c r="E11" s="217">
        <v>117.92874999999999</v>
      </c>
      <c r="F11" s="217">
        <f t="shared" si="1"/>
        <v>78.536787000000004</v>
      </c>
      <c r="G11" s="217">
        <v>2.8E-3</v>
      </c>
      <c r="H11" s="326">
        <v>9.6799999999999994E-3</v>
      </c>
      <c r="I11" s="217">
        <v>24.304445000000001</v>
      </c>
      <c r="J11" s="374">
        <v>1.101016</v>
      </c>
      <c r="K11" s="374">
        <v>9.656388999999999</v>
      </c>
      <c r="L11" s="374">
        <v>4.5635200000000005</v>
      </c>
      <c r="M11" s="374">
        <v>3.404598</v>
      </c>
      <c r="N11" s="374">
        <v>70.568669</v>
      </c>
      <c r="O11" s="374">
        <v>480.35488900000001</v>
      </c>
      <c r="P11" s="374">
        <f t="shared" si="2"/>
        <v>480.35488899999996</v>
      </c>
      <c r="Q11" s="424"/>
      <c r="R11" s="424"/>
      <c r="S11" s="424"/>
      <c r="T11" s="424"/>
      <c r="U11" s="424"/>
      <c r="V11" s="424"/>
      <c r="W11" s="424"/>
      <c r="X11" s="368"/>
      <c r="Y11" s="342"/>
      <c r="Z11" s="342"/>
      <c r="AA11" s="342"/>
      <c r="AB11" s="342"/>
      <c r="AC11" s="342"/>
      <c r="AD11" s="342"/>
      <c r="AE11" s="342"/>
      <c r="AF11" s="342"/>
      <c r="AG11" s="342"/>
    </row>
    <row r="12" spans="1:33">
      <c r="A12" s="52" t="s">
        <v>38</v>
      </c>
      <c r="B12" s="151" t="s">
        <v>6</v>
      </c>
      <c r="C12" s="217">
        <v>149.081625</v>
      </c>
      <c r="D12" s="217">
        <f t="shared" si="0"/>
        <v>10.737359999999999</v>
      </c>
      <c r="E12" s="217">
        <v>114.33641800000001</v>
      </c>
      <c r="F12" s="217">
        <f t="shared" si="1"/>
        <v>66.009157000000002</v>
      </c>
      <c r="G12" s="217">
        <v>2E-3</v>
      </c>
      <c r="H12" s="326">
        <v>0.19007599999999999</v>
      </c>
      <c r="I12" s="217">
        <v>16.152331</v>
      </c>
      <c r="J12" s="374">
        <v>3.7618200000000002</v>
      </c>
      <c r="K12" s="374">
        <v>6.9755399999999996</v>
      </c>
      <c r="L12" s="374">
        <v>6.4279570000000001</v>
      </c>
      <c r="M12" s="374">
        <v>0.779474</v>
      </c>
      <c r="N12" s="374">
        <v>58.801726000000002</v>
      </c>
      <c r="O12" s="374">
        <v>356.50896699999998</v>
      </c>
      <c r="P12" s="374">
        <f t="shared" si="2"/>
        <v>356.50896699999998</v>
      </c>
      <c r="Q12" s="424"/>
      <c r="R12" s="424"/>
      <c r="S12" s="424"/>
      <c r="T12" s="424"/>
      <c r="U12" s="424"/>
      <c r="V12" s="424"/>
      <c r="W12" s="424"/>
      <c r="X12" s="368"/>
      <c r="Y12" s="342"/>
      <c r="Z12" s="342"/>
      <c r="AA12" s="342"/>
      <c r="AB12" s="342"/>
      <c r="AC12" s="342"/>
      <c r="AD12" s="342"/>
      <c r="AE12" s="342"/>
      <c r="AF12" s="342"/>
      <c r="AG12" s="342"/>
    </row>
    <row r="13" spans="1:33">
      <c r="A13" s="52" t="s">
        <v>38</v>
      </c>
      <c r="B13" s="151" t="s">
        <v>7</v>
      </c>
      <c r="C13" s="217">
        <v>132.20531599999998</v>
      </c>
      <c r="D13" s="217">
        <f t="shared" si="0"/>
        <v>7.8210809999999995</v>
      </c>
      <c r="E13" s="217">
        <v>112.74127499999999</v>
      </c>
      <c r="F13" s="217">
        <f t="shared" si="1"/>
        <v>50.314923</v>
      </c>
      <c r="G13" s="217">
        <v>0</v>
      </c>
      <c r="H13" s="326">
        <v>0.25142799999999998</v>
      </c>
      <c r="I13" s="217">
        <v>20.593140999999999</v>
      </c>
      <c r="J13" s="374">
        <v>2.7150529999999997</v>
      </c>
      <c r="K13" s="374">
        <v>5.1060280000000002</v>
      </c>
      <c r="L13" s="374">
        <v>0.15439</v>
      </c>
      <c r="M13" s="374">
        <v>1.1502319999999999</v>
      </c>
      <c r="N13" s="374">
        <v>49.010300999999998</v>
      </c>
      <c r="O13" s="374">
        <v>323.927164</v>
      </c>
      <c r="P13" s="374">
        <f t="shared" si="2"/>
        <v>323.92716399999995</v>
      </c>
      <c r="Q13" s="424"/>
      <c r="R13" s="424"/>
      <c r="S13" s="424"/>
      <c r="T13" s="424"/>
      <c r="U13" s="424"/>
      <c r="V13" s="424"/>
      <c r="W13" s="424"/>
      <c r="X13" s="368"/>
      <c r="Y13" s="342"/>
      <c r="Z13" s="342"/>
      <c r="AA13" s="342"/>
      <c r="AB13" s="342"/>
      <c r="AC13" s="342"/>
      <c r="AD13" s="342"/>
      <c r="AE13" s="342"/>
      <c r="AF13" s="342"/>
      <c r="AG13" s="342"/>
    </row>
    <row r="14" spans="1:33">
      <c r="A14" s="52" t="s">
        <v>37</v>
      </c>
      <c r="B14" s="151" t="s">
        <v>8</v>
      </c>
      <c r="C14" s="217">
        <v>117.961759</v>
      </c>
      <c r="D14" s="217">
        <f t="shared" si="0"/>
        <v>5.0674419999999998</v>
      </c>
      <c r="E14" s="217">
        <v>97.544164999999992</v>
      </c>
      <c r="F14" s="217">
        <f t="shared" si="1"/>
        <v>28.525944000000003</v>
      </c>
      <c r="G14" s="217">
        <v>0</v>
      </c>
      <c r="H14" s="326">
        <v>0.38853599999999999</v>
      </c>
      <c r="I14" s="217">
        <v>18.038708</v>
      </c>
      <c r="J14" s="374">
        <v>0.54427000000000003</v>
      </c>
      <c r="K14" s="374">
        <v>4.5231719999999997</v>
      </c>
      <c r="L14" s="374">
        <v>0.675373</v>
      </c>
      <c r="M14" s="374">
        <v>7.0906000000000011E-2</v>
      </c>
      <c r="N14" s="374">
        <v>27.779665000000001</v>
      </c>
      <c r="O14" s="374">
        <v>267.52655399999998</v>
      </c>
      <c r="P14" s="374">
        <f t="shared" si="2"/>
        <v>267.52655399999998</v>
      </c>
      <c r="Q14" s="424"/>
      <c r="R14" s="424"/>
      <c r="S14" s="424"/>
      <c r="T14" s="424"/>
      <c r="U14" s="424"/>
      <c r="V14" s="424"/>
      <c r="W14" s="424"/>
      <c r="X14" s="368"/>
      <c r="Y14" s="342"/>
      <c r="Z14" s="342"/>
      <c r="AA14" s="342"/>
      <c r="AB14" s="342"/>
      <c r="AC14" s="342"/>
      <c r="AD14" s="342"/>
      <c r="AE14" s="342"/>
      <c r="AF14" s="342"/>
      <c r="AG14" s="342"/>
    </row>
    <row r="15" spans="1:33">
      <c r="A15" s="52" t="s">
        <v>39</v>
      </c>
      <c r="B15" s="151" t="s">
        <v>9</v>
      </c>
      <c r="C15" s="217">
        <v>732.67422900000008</v>
      </c>
      <c r="D15" s="217">
        <f t="shared" si="0"/>
        <v>8.7403519999999997</v>
      </c>
      <c r="E15" s="217">
        <v>74.001505999999992</v>
      </c>
      <c r="F15" s="217">
        <f t="shared" si="1"/>
        <v>3.9424440000000001</v>
      </c>
      <c r="G15" s="217">
        <v>0</v>
      </c>
      <c r="H15" s="326">
        <v>0.45796399999999998</v>
      </c>
      <c r="I15" s="217">
        <v>11.568815000000001</v>
      </c>
      <c r="J15" s="374">
        <v>0.88433000000000006</v>
      </c>
      <c r="K15" s="374">
        <v>7.8560220000000003</v>
      </c>
      <c r="L15" s="374">
        <v>4.8957000000000001E-2</v>
      </c>
      <c r="M15" s="374">
        <v>0.43060100000000001</v>
      </c>
      <c r="N15" s="374">
        <v>3.4628860000000001</v>
      </c>
      <c r="O15" s="374">
        <v>831.38531</v>
      </c>
      <c r="P15" s="374">
        <f t="shared" si="2"/>
        <v>831.38531</v>
      </c>
      <c r="Q15" s="424"/>
      <c r="R15" s="424"/>
      <c r="S15" s="424"/>
      <c r="T15" s="424"/>
      <c r="U15" s="424"/>
      <c r="V15" s="424"/>
      <c r="W15" s="424"/>
      <c r="X15" s="368"/>
      <c r="Y15" s="342"/>
      <c r="Z15" s="342"/>
      <c r="AA15" s="342"/>
      <c r="AB15" s="342"/>
      <c r="AC15" s="342"/>
      <c r="AD15" s="342"/>
      <c r="AE15" s="342"/>
      <c r="AF15" s="342"/>
      <c r="AG15" s="342"/>
    </row>
    <row r="16" spans="1:33">
      <c r="A16" s="52" t="s">
        <v>40</v>
      </c>
      <c r="B16" s="151" t="s">
        <v>10</v>
      </c>
      <c r="C16" s="217">
        <v>173.56912199999999</v>
      </c>
      <c r="D16" s="217">
        <f t="shared" si="0"/>
        <v>15.311245000000001</v>
      </c>
      <c r="E16" s="217">
        <v>59.137408000000001</v>
      </c>
      <c r="F16" s="217">
        <f t="shared" si="1"/>
        <v>34.006557999999998</v>
      </c>
      <c r="G16" s="217">
        <v>3.5999999999999999E-3</v>
      </c>
      <c r="H16" s="326">
        <v>0.42686799999999997</v>
      </c>
      <c r="I16" s="217">
        <v>13.738705</v>
      </c>
      <c r="J16" s="374">
        <v>1.7144729999999999</v>
      </c>
      <c r="K16" s="374">
        <v>13.596772000000001</v>
      </c>
      <c r="L16" s="374">
        <v>1.0284069999999998</v>
      </c>
      <c r="M16" s="374">
        <v>1.6927439999999998</v>
      </c>
      <c r="N16" s="374">
        <v>31.285406999999999</v>
      </c>
      <c r="O16" s="374">
        <v>296.19350600000001</v>
      </c>
      <c r="P16" s="374">
        <f t="shared" si="2"/>
        <v>296.19350600000001</v>
      </c>
      <c r="Q16" s="424"/>
      <c r="R16" s="424"/>
      <c r="S16" s="424"/>
      <c r="T16" s="424"/>
      <c r="U16" s="424"/>
      <c r="V16" s="424"/>
      <c r="W16" s="424"/>
      <c r="X16" s="368"/>
      <c r="Y16" s="342"/>
      <c r="Z16" s="342"/>
      <c r="AA16" s="342"/>
      <c r="AB16" s="342"/>
      <c r="AC16" s="342"/>
      <c r="AD16" s="342"/>
      <c r="AE16" s="342"/>
      <c r="AF16" s="342"/>
      <c r="AG16" s="342"/>
    </row>
    <row r="17" spans="1:33">
      <c r="A17" s="52" t="s">
        <v>41</v>
      </c>
      <c r="B17" s="151" t="s">
        <v>11</v>
      </c>
      <c r="C17" s="217">
        <v>42.215241999999996</v>
      </c>
      <c r="D17" s="217">
        <f t="shared" si="0"/>
        <v>8.1906759999999998</v>
      </c>
      <c r="E17" s="217">
        <v>96.162452000000002</v>
      </c>
      <c r="F17" s="217">
        <f t="shared" si="1"/>
        <v>56.220516000000003</v>
      </c>
      <c r="G17" s="217">
        <v>0</v>
      </c>
      <c r="H17" s="326">
        <v>0.39272399999999996</v>
      </c>
      <c r="I17" s="217">
        <v>16.602275000000002</v>
      </c>
      <c r="J17" s="374">
        <v>1.2657639999999999</v>
      </c>
      <c r="K17" s="374">
        <v>6.924912</v>
      </c>
      <c r="L17" s="374">
        <v>3.0429879999999998</v>
      </c>
      <c r="M17" s="374">
        <v>2.8407959999999997</v>
      </c>
      <c r="N17" s="374">
        <v>50.336732000000005</v>
      </c>
      <c r="O17" s="374">
        <v>219.783885</v>
      </c>
      <c r="P17" s="374">
        <f t="shared" si="2"/>
        <v>219.783885</v>
      </c>
      <c r="Q17" s="424"/>
      <c r="R17" s="424"/>
      <c r="S17" s="424"/>
      <c r="T17" s="424"/>
      <c r="U17" s="424"/>
      <c r="V17" s="424"/>
      <c r="W17" s="424"/>
      <c r="X17" s="368"/>
      <c r="Y17" s="342"/>
      <c r="Z17" s="342"/>
      <c r="AA17" s="342"/>
      <c r="AB17" s="342"/>
      <c r="AC17" s="342"/>
      <c r="AD17" s="342"/>
      <c r="AE17" s="342"/>
      <c r="AF17" s="342"/>
      <c r="AG17" s="342"/>
    </row>
    <row r="18" spans="1:33">
      <c r="A18" s="52" t="s">
        <v>42</v>
      </c>
      <c r="B18" s="151" t="s">
        <v>12</v>
      </c>
      <c r="C18" s="217">
        <v>135.214359</v>
      </c>
      <c r="D18" s="217">
        <f t="shared" si="0"/>
        <v>14.080565</v>
      </c>
      <c r="E18" s="217">
        <v>81.090164000000001</v>
      </c>
      <c r="F18" s="217">
        <f t="shared" si="1"/>
        <v>27.493988000000002</v>
      </c>
      <c r="G18" s="217">
        <v>3.2000000000000002E-3</v>
      </c>
      <c r="H18" s="326">
        <v>0.48699599999999998</v>
      </c>
      <c r="I18" s="217">
        <v>13.841009</v>
      </c>
      <c r="J18" s="374">
        <v>0.98350400000000004</v>
      </c>
      <c r="K18" s="374">
        <v>13.097061</v>
      </c>
      <c r="L18" s="374">
        <v>4.6164909999999999</v>
      </c>
      <c r="M18" s="374">
        <v>3.9337230000000001</v>
      </c>
      <c r="N18" s="374">
        <v>18.943774000000001</v>
      </c>
      <c r="O18" s="374">
        <v>272.21028100000001</v>
      </c>
      <c r="P18" s="374">
        <f t="shared" si="2"/>
        <v>272.21028099999995</v>
      </c>
      <c r="Q18" s="424"/>
      <c r="R18" s="424"/>
      <c r="S18" s="424"/>
      <c r="T18" s="424"/>
      <c r="U18" s="424"/>
      <c r="V18" s="424"/>
      <c r="W18" s="424"/>
      <c r="X18" s="368"/>
      <c r="Y18" s="342"/>
      <c r="Z18" s="342"/>
      <c r="AA18" s="342"/>
      <c r="AB18" s="342"/>
      <c r="AC18" s="342"/>
      <c r="AD18" s="342"/>
      <c r="AE18" s="342"/>
      <c r="AF18" s="342"/>
      <c r="AG18" s="342"/>
    </row>
    <row r="19" spans="1:33">
      <c r="B19" s="218" t="s">
        <v>59</v>
      </c>
      <c r="C19" s="219">
        <f>(SUM(C7:C18))</f>
        <v>2303.5194070000002</v>
      </c>
      <c r="D19" s="219">
        <f t="shared" ref="D19:I19" si="3">(SUM(D7:D18))</f>
        <v>140.32572999999999</v>
      </c>
      <c r="E19" s="219">
        <f t="shared" si="3"/>
        <v>1213.5791219999999</v>
      </c>
      <c r="F19" s="219">
        <f t="shared" si="3"/>
        <v>556.678944</v>
      </c>
      <c r="G19" s="219">
        <f t="shared" si="3"/>
        <v>0.04</v>
      </c>
      <c r="H19" s="219">
        <f t="shared" si="3"/>
        <v>4.0507080000000002</v>
      </c>
      <c r="I19" s="219">
        <f t="shared" si="3"/>
        <v>185.85154900000003</v>
      </c>
      <c r="J19" s="374">
        <f t="shared" ref="J19:O19" si="4">(SUM(J7:J18))</f>
        <v>23.829965000000001</v>
      </c>
      <c r="K19" s="374">
        <f t="shared" si="4"/>
        <v>116.49576499999999</v>
      </c>
      <c r="L19" s="374">
        <f t="shared" si="4"/>
        <v>50.175117</v>
      </c>
      <c r="M19" s="374">
        <f t="shared" si="4"/>
        <v>40.557169999999999</v>
      </c>
      <c r="N19" s="374">
        <f t="shared" si="4"/>
        <v>465.94665700000007</v>
      </c>
      <c r="O19" s="374">
        <f t="shared" si="4"/>
        <v>4404.0454600000003</v>
      </c>
      <c r="P19" s="374">
        <f t="shared" si="2"/>
        <v>4404.0454600000003</v>
      </c>
      <c r="Q19" s="424"/>
      <c r="R19" s="424"/>
      <c r="S19" s="424"/>
      <c r="T19" s="424"/>
      <c r="U19" s="424"/>
      <c r="V19" s="424"/>
      <c r="W19" s="424"/>
      <c r="X19" s="368"/>
      <c r="Y19" s="342"/>
      <c r="Z19" s="342"/>
      <c r="AA19" s="342"/>
      <c r="AB19" s="342"/>
      <c r="AC19" s="342"/>
      <c r="AD19" s="342"/>
      <c r="AE19" s="342"/>
      <c r="AF19" s="342"/>
      <c r="AG19" s="342"/>
    </row>
    <row r="20" spans="1:33" ht="6.75" customHeight="1">
      <c r="C20" s="21"/>
      <c r="D20" s="21"/>
      <c r="E20" s="21"/>
      <c r="F20" s="21"/>
      <c r="G20" s="21"/>
      <c r="I20" s="21"/>
      <c r="J20" s="375"/>
      <c r="K20" s="375"/>
      <c r="L20" s="375"/>
      <c r="M20" s="375"/>
      <c r="N20" s="375"/>
      <c r="O20" s="375"/>
      <c r="P20" s="375"/>
      <c r="Q20" s="424"/>
      <c r="R20" s="424"/>
      <c r="S20" s="424"/>
      <c r="T20" s="424"/>
      <c r="U20" s="424"/>
      <c r="V20" s="424"/>
      <c r="W20" s="424"/>
      <c r="X20" s="368"/>
      <c r="Y20" s="342"/>
      <c r="Z20" s="342"/>
      <c r="AA20" s="342"/>
      <c r="AB20" s="342"/>
      <c r="AC20" s="342"/>
      <c r="AD20" s="342"/>
      <c r="AE20" s="342"/>
      <c r="AF20" s="342"/>
      <c r="AG20" s="342"/>
    </row>
    <row r="21" spans="1:33" ht="45">
      <c r="B21" s="216" t="s">
        <v>70</v>
      </c>
      <c r="C21" s="227" t="s">
        <v>87</v>
      </c>
      <c r="D21" s="227" t="s">
        <v>173</v>
      </c>
      <c r="E21" s="227" t="s">
        <v>169</v>
      </c>
      <c r="F21" s="227" t="s">
        <v>174</v>
      </c>
      <c r="G21" s="227" t="s">
        <v>90</v>
      </c>
      <c r="H21" s="227" t="s">
        <v>91</v>
      </c>
      <c r="I21" s="227" t="s">
        <v>62</v>
      </c>
      <c r="J21" s="374" t="s">
        <v>88</v>
      </c>
      <c r="K21" s="374" t="s">
        <v>89</v>
      </c>
      <c r="L21" s="374" t="s">
        <v>63</v>
      </c>
      <c r="M21" s="374" t="s">
        <v>64</v>
      </c>
      <c r="N21" s="374" t="s">
        <v>65</v>
      </c>
      <c r="O21" s="374" t="s">
        <v>2</v>
      </c>
      <c r="P21" s="375"/>
      <c r="Q21" s="424"/>
      <c r="R21" s="424"/>
      <c r="S21" s="424"/>
      <c r="T21" s="424"/>
      <c r="U21" s="424"/>
      <c r="V21" s="424"/>
      <c r="W21" s="424"/>
      <c r="X21" s="368"/>
      <c r="Y21" s="342"/>
      <c r="Z21" s="342"/>
      <c r="AA21" s="342"/>
      <c r="AB21" s="342"/>
      <c r="AC21" s="342"/>
      <c r="AD21" s="342"/>
      <c r="AE21" s="342"/>
      <c r="AF21" s="342"/>
      <c r="AG21" s="342"/>
    </row>
    <row r="22" spans="1:33">
      <c r="A22" s="52" t="s">
        <v>34</v>
      </c>
      <c r="B22" s="151" t="s">
        <v>3</v>
      </c>
      <c r="C22" s="217">
        <v>354.969202</v>
      </c>
      <c r="D22" s="217">
        <f>SUM(J22:K22)</f>
        <v>97.404774000000003</v>
      </c>
      <c r="E22" s="217">
        <v>103.71466099999999</v>
      </c>
      <c r="F22" s="217">
        <f>SUM(L22:N22)</f>
        <v>71.406858</v>
      </c>
      <c r="G22" s="326">
        <v>2.8E-3</v>
      </c>
      <c r="H22" s="326">
        <v>0.38176399999999999</v>
      </c>
      <c r="I22" s="217">
        <v>17.353572</v>
      </c>
      <c r="J22" s="374">
        <v>6.6844869999999998</v>
      </c>
      <c r="K22" s="374">
        <v>90.720286999999999</v>
      </c>
      <c r="L22" s="374">
        <v>3.5536629999999998</v>
      </c>
      <c r="M22" s="374">
        <v>23.395504000000003</v>
      </c>
      <c r="N22" s="374">
        <v>44.457690999999997</v>
      </c>
      <c r="O22" s="374">
        <v>645.23363100000006</v>
      </c>
      <c r="P22" s="374">
        <f>SUM(C22:I22)</f>
        <v>645.23363099999983</v>
      </c>
      <c r="Q22" s="424"/>
      <c r="R22" s="424"/>
      <c r="S22" s="424"/>
      <c r="T22" s="424"/>
      <c r="U22" s="424"/>
      <c r="V22" s="424"/>
      <c r="W22" s="424"/>
      <c r="X22" s="368"/>
      <c r="Y22" s="342"/>
      <c r="Z22" s="342"/>
      <c r="AA22" s="342"/>
      <c r="AB22" s="342"/>
      <c r="AC22" s="342"/>
      <c r="AD22" s="342"/>
      <c r="AE22" s="342"/>
      <c r="AF22" s="342"/>
      <c r="AG22" s="342"/>
    </row>
    <row r="23" spans="1:33">
      <c r="A23" s="52" t="s">
        <v>35</v>
      </c>
      <c r="B23" s="151" t="s">
        <v>4</v>
      </c>
      <c r="C23" s="217">
        <v>178.18982399999999</v>
      </c>
      <c r="D23" s="217">
        <f t="shared" ref="D23:D33" si="5">SUM(J23:K23)</f>
        <v>69.204761000000005</v>
      </c>
      <c r="E23" s="217">
        <v>103.383267</v>
      </c>
      <c r="F23" s="217">
        <f t="shared" ref="F23:F33" si="6">SUM(L23:N23)</f>
        <v>100.630493</v>
      </c>
      <c r="G23" s="326">
        <v>0</v>
      </c>
      <c r="H23" s="326">
        <v>0.28500799999999998</v>
      </c>
      <c r="I23" s="217">
        <v>17.053666</v>
      </c>
      <c r="J23" s="374">
        <v>3.1741930000000003</v>
      </c>
      <c r="K23" s="374">
        <v>66.030568000000002</v>
      </c>
      <c r="L23" s="374">
        <v>3.3940210000000004</v>
      </c>
      <c r="M23" s="374">
        <v>21.496670999999999</v>
      </c>
      <c r="N23" s="374">
        <v>75.739801</v>
      </c>
      <c r="O23" s="374">
        <v>468.74701899999997</v>
      </c>
      <c r="P23" s="374">
        <f t="shared" ref="P23:P34" si="7">SUM(C23:I23)</f>
        <v>468.74701900000002</v>
      </c>
      <c r="Q23" s="424"/>
      <c r="R23" s="424"/>
      <c r="S23" s="424"/>
      <c r="T23" s="424"/>
      <c r="U23" s="424"/>
      <c r="V23" s="424"/>
      <c r="W23" s="424"/>
      <c r="X23" s="368"/>
      <c r="Y23" s="342"/>
      <c r="Z23" s="342"/>
      <c r="AA23" s="342"/>
      <c r="AB23" s="342"/>
      <c r="AC23" s="342"/>
      <c r="AD23" s="342"/>
      <c r="AE23" s="342"/>
      <c r="AF23" s="342"/>
      <c r="AG23" s="342"/>
    </row>
    <row r="24" spans="1:33">
      <c r="A24" s="52" t="s">
        <v>36</v>
      </c>
      <c r="B24" s="151" t="s">
        <v>0</v>
      </c>
      <c r="C24" s="217">
        <v>101.060284</v>
      </c>
      <c r="D24" s="217">
        <f t="shared" si="5"/>
        <v>63.445162000000003</v>
      </c>
      <c r="E24" s="217">
        <v>109.26171400000001</v>
      </c>
      <c r="F24" s="217">
        <f t="shared" si="6"/>
        <v>125.710014</v>
      </c>
      <c r="G24" s="326">
        <v>8.0000000000000002E-3</v>
      </c>
      <c r="H24" s="326">
        <v>0.241728</v>
      </c>
      <c r="I24" s="217">
        <v>14.823714000000001</v>
      </c>
      <c r="J24" s="374">
        <v>6.6369880000000006</v>
      </c>
      <c r="K24" s="374">
        <v>56.808174000000001</v>
      </c>
      <c r="L24" s="374">
        <v>6.9608609999999995</v>
      </c>
      <c r="M24" s="374">
        <v>15.309884</v>
      </c>
      <c r="N24" s="374">
        <v>103.439269</v>
      </c>
      <c r="O24" s="374">
        <v>414.55061599999999</v>
      </c>
      <c r="P24" s="374">
        <f t="shared" si="7"/>
        <v>414.55061599999999</v>
      </c>
      <c r="Q24" s="424"/>
      <c r="R24" s="424"/>
      <c r="S24" s="424"/>
      <c r="T24" s="424"/>
      <c r="U24" s="424"/>
      <c r="V24" s="424"/>
      <c r="W24" s="424"/>
      <c r="X24" s="368"/>
      <c r="Y24" s="342"/>
      <c r="Z24" s="342"/>
      <c r="AA24" s="342"/>
      <c r="AB24" s="342"/>
      <c r="AC24" s="342"/>
      <c r="AD24" s="342"/>
      <c r="AE24" s="342"/>
      <c r="AF24" s="342"/>
      <c r="AG24" s="342"/>
    </row>
    <row r="25" spans="1:33">
      <c r="A25" s="52" t="s">
        <v>37</v>
      </c>
      <c r="B25" s="151" t="s">
        <v>1</v>
      </c>
      <c r="C25" s="217">
        <v>67.014789000000007</v>
      </c>
      <c r="D25" s="217">
        <f t="shared" si="5"/>
        <v>86.713976000000002</v>
      </c>
      <c r="E25" s="217">
        <v>170.91995300000002</v>
      </c>
      <c r="F25" s="217">
        <f t="shared" si="6"/>
        <v>95.280082000000007</v>
      </c>
      <c r="G25" s="326">
        <v>0</v>
      </c>
      <c r="H25" s="326">
        <v>0.43768799999999997</v>
      </c>
      <c r="I25" s="217">
        <v>22.233150000000002</v>
      </c>
      <c r="J25" s="374">
        <v>3.8755700000000002</v>
      </c>
      <c r="K25" s="374">
        <v>82.838406000000006</v>
      </c>
      <c r="L25" s="374">
        <v>6.0389119999999998</v>
      </c>
      <c r="M25" s="374">
        <v>24.629473000000001</v>
      </c>
      <c r="N25" s="374">
        <v>64.611697000000007</v>
      </c>
      <c r="O25" s="374">
        <v>442.59963799999997</v>
      </c>
      <c r="P25" s="374">
        <f>SUM(C25:I25)</f>
        <v>442.59963800000003</v>
      </c>
      <c r="Q25" s="424"/>
      <c r="R25" s="424"/>
      <c r="S25" s="424"/>
      <c r="T25" s="424"/>
      <c r="U25" s="424"/>
      <c r="V25" s="424"/>
      <c r="W25" s="424"/>
      <c r="X25" s="368"/>
      <c r="Y25" s="342"/>
      <c r="Z25" s="342"/>
      <c r="AA25" s="342"/>
      <c r="AB25" s="342"/>
      <c r="AC25" s="342"/>
      <c r="AD25" s="342"/>
      <c r="AE25" s="342"/>
      <c r="AF25" s="342"/>
      <c r="AG25" s="342"/>
    </row>
    <row r="26" spans="1:33">
      <c r="A26" s="52" t="s">
        <v>36</v>
      </c>
      <c r="B26" s="151" t="s">
        <v>5</v>
      </c>
      <c r="C26" s="217">
        <v>35.030034000000001</v>
      </c>
      <c r="D26" s="217">
        <f t="shared" si="5"/>
        <v>90.044740000000004</v>
      </c>
      <c r="E26" s="217">
        <v>150.13180700000001</v>
      </c>
      <c r="F26" s="217">
        <f t="shared" si="6"/>
        <v>132.619294</v>
      </c>
      <c r="G26" s="326">
        <v>0</v>
      </c>
      <c r="H26" s="326">
        <v>3.8744000000000001E-2</v>
      </c>
      <c r="I26" s="217">
        <v>20.330712999999999</v>
      </c>
      <c r="J26" s="374">
        <v>16.842274</v>
      </c>
      <c r="K26" s="374">
        <v>73.202466000000001</v>
      </c>
      <c r="L26" s="374">
        <v>9.9813639999999992</v>
      </c>
      <c r="M26" s="374">
        <v>35.338639000000001</v>
      </c>
      <c r="N26" s="374">
        <v>87.299290999999997</v>
      </c>
      <c r="O26" s="374">
        <v>428.19533200000001</v>
      </c>
      <c r="P26" s="374">
        <f t="shared" si="7"/>
        <v>428.19533200000001</v>
      </c>
      <c r="Q26" s="424"/>
      <c r="R26" s="424"/>
      <c r="S26" s="424"/>
      <c r="T26" s="424"/>
      <c r="U26" s="424"/>
      <c r="V26" s="424"/>
      <c r="W26" s="424"/>
      <c r="X26" s="368"/>
      <c r="Y26" s="342"/>
      <c r="Z26" s="342"/>
      <c r="AA26" s="342"/>
      <c r="AB26" s="342"/>
      <c r="AC26" s="342"/>
      <c r="AD26" s="342"/>
      <c r="AE26" s="342"/>
      <c r="AF26" s="342"/>
      <c r="AG26" s="342"/>
    </row>
    <row r="27" spans="1:33">
      <c r="A27" s="52" t="s">
        <v>38</v>
      </c>
      <c r="B27" s="151" t="s">
        <v>6</v>
      </c>
      <c r="C27" s="217">
        <v>109.788168</v>
      </c>
      <c r="D27" s="217">
        <f t="shared" si="5"/>
        <v>80.099260999999998</v>
      </c>
      <c r="E27" s="217">
        <v>121.14838499999999</v>
      </c>
      <c r="F27" s="217">
        <f t="shared" si="6"/>
        <v>104.78070700000001</v>
      </c>
      <c r="G27" s="326">
        <v>1.6000000000000001E-3</v>
      </c>
      <c r="H27" s="326">
        <v>0.21686000000000002</v>
      </c>
      <c r="I27" s="217">
        <v>11.438122</v>
      </c>
      <c r="J27" s="374">
        <v>2.7964609999999999</v>
      </c>
      <c r="K27" s="374">
        <v>77.302800000000005</v>
      </c>
      <c r="L27" s="374">
        <v>6.6149779999999998</v>
      </c>
      <c r="M27" s="374">
        <v>42.975156999999996</v>
      </c>
      <c r="N27" s="374">
        <v>55.190572000000003</v>
      </c>
      <c r="O27" s="374">
        <v>427.47310299999998</v>
      </c>
      <c r="P27" s="374">
        <f t="shared" si="7"/>
        <v>427.47310299999998</v>
      </c>
      <c r="Q27" s="424"/>
      <c r="R27" s="424"/>
      <c r="S27" s="424"/>
      <c r="T27" s="424"/>
      <c r="U27" s="424"/>
      <c r="V27" s="424"/>
      <c r="W27" s="424"/>
      <c r="X27" s="368"/>
      <c r="Y27" s="342"/>
      <c r="Z27" s="342"/>
      <c r="AA27" s="342"/>
      <c r="AB27" s="342"/>
      <c r="AC27" s="342"/>
      <c r="AD27" s="342"/>
      <c r="AE27" s="342"/>
      <c r="AF27" s="342"/>
      <c r="AG27" s="342"/>
    </row>
    <row r="28" spans="1:33">
      <c r="A28" s="52" t="s">
        <v>38</v>
      </c>
      <c r="B28" s="151" t="s">
        <v>7</v>
      </c>
      <c r="C28" s="217">
        <v>143.86009099999998</v>
      </c>
      <c r="D28" s="217">
        <f t="shared" si="5"/>
        <v>88.428148999999991</v>
      </c>
      <c r="E28" s="217">
        <v>91.018504000000007</v>
      </c>
      <c r="F28" s="217">
        <f t="shared" si="6"/>
        <v>127.88826299999999</v>
      </c>
      <c r="G28" s="326">
        <v>1.1999999999999999E-3</v>
      </c>
      <c r="H28" s="326">
        <v>0.20073199999999999</v>
      </c>
      <c r="I28" s="217">
        <v>23.585832</v>
      </c>
      <c r="J28" s="374">
        <v>16.656172999999999</v>
      </c>
      <c r="K28" s="374">
        <v>71.771975999999995</v>
      </c>
      <c r="L28" s="374">
        <v>18.996237000000001</v>
      </c>
      <c r="M28" s="374">
        <v>54.079288999999996</v>
      </c>
      <c r="N28" s="374">
        <v>54.812736999999998</v>
      </c>
      <c r="O28" s="374">
        <v>474.98277100000001</v>
      </c>
      <c r="P28" s="374">
        <f t="shared" si="7"/>
        <v>474.98277099999996</v>
      </c>
      <c r="Q28" s="424"/>
      <c r="R28" s="424"/>
      <c r="S28" s="424"/>
      <c r="T28" s="424"/>
      <c r="U28" s="424"/>
      <c r="V28" s="424"/>
      <c r="W28" s="424"/>
      <c r="X28" s="368"/>
      <c r="Y28" s="342"/>
      <c r="Z28" s="342"/>
      <c r="AA28" s="342"/>
      <c r="AB28" s="342"/>
      <c r="AC28" s="342"/>
      <c r="AD28" s="342"/>
      <c r="AE28" s="342"/>
      <c r="AF28" s="342"/>
      <c r="AG28" s="342"/>
    </row>
    <row r="29" spans="1:33">
      <c r="A29" s="52" t="s">
        <v>37</v>
      </c>
      <c r="B29" s="151" t="s">
        <v>8</v>
      </c>
      <c r="C29" s="217">
        <v>201.592692</v>
      </c>
      <c r="D29" s="217">
        <f t="shared" si="5"/>
        <v>78.973641000000001</v>
      </c>
      <c r="E29" s="217">
        <v>119.86881</v>
      </c>
      <c r="F29" s="217">
        <f t="shared" si="6"/>
        <v>144.14532500000001</v>
      </c>
      <c r="G29" s="326">
        <v>0</v>
      </c>
      <c r="H29" s="326">
        <v>0.392704</v>
      </c>
      <c r="I29" s="217">
        <v>17.788575000000002</v>
      </c>
      <c r="J29" s="374">
        <v>8.1573930000000008</v>
      </c>
      <c r="K29" s="374">
        <v>70.816248000000002</v>
      </c>
      <c r="L29" s="374">
        <v>7.5099629999999999</v>
      </c>
      <c r="M29" s="374">
        <v>54.919747000000001</v>
      </c>
      <c r="N29" s="374">
        <v>81.715615</v>
      </c>
      <c r="O29" s="374">
        <v>562.76174700000001</v>
      </c>
      <c r="P29" s="374">
        <f t="shared" si="7"/>
        <v>562.76174700000001</v>
      </c>
      <c r="Q29" s="424"/>
      <c r="R29" s="424"/>
      <c r="S29" s="424"/>
      <c r="T29" s="424"/>
      <c r="U29" s="424"/>
      <c r="V29" s="424"/>
      <c r="W29" s="424"/>
      <c r="X29" s="368"/>
      <c r="Y29" s="342"/>
      <c r="Z29" s="342"/>
      <c r="AA29" s="342"/>
      <c r="AB29" s="342"/>
      <c r="AC29" s="342"/>
      <c r="AD29" s="342"/>
      <c r="AE29" s="342"/>
      <c r="AF29" s="342"/>
      <c r="AG29" s="342"/>
    </row>
    <row r="30" spans="1:33">
      <c r="A30" s="52" t="s">
        <v>39</v>
      </c>
      <c r="B30" s="151" t="s">
        <v>9</v>
      </c>
      <c r="C30" s="217">
        <v>72.459134000000006</v>
      </c>
      <c r="D30" s="217">
        <f t="shared" si="5"/>
        <v>173.782849</v>
      </c>
      <c r="E30" s="217">
        <v>117.41861</v>
      </c>
      <c r="F30" s="217">
        <f t="shared" si="6"/>
        <v>482.41213700000003</v>
      </c>
      <c r="G30" s="326">
        <v>0</v>
      </c>
      <c r="H30" s="326">
        <v>0.34029999999999999</v>
      </c>
      <c r="I30" s="217">
        <v>15.484446999999999</v>
      </c>
      <c r="J30" s="374">
        <v>2.5856940000000002</v>
      </c>
      <c r="K30" s="374">
        <v>171.19715500000001</v>
      </c>
      <c r="L30" s="374">
        <v>14.708525999999999</v>
      </c>
      <c r="M30" s="374">
        <v>54.520334999999996</v>
      </c>
      <c r="N30" s="374">
        <v>413.18327600000003</v>
      </c>
      <c r="O30" s="374">
        <v>861.89747699999998</v>
      </c>
      <c r="P30" s="374">
        <f t="shared" si="7"/>
        <v>861.89747700000009</v>
      </c>
      <c r="Q30" s="424"/>
      <c r="R30" s="424"/>
      <c r="S30" s="424"/>
      <c r="T30" s="424"/>
      <c r="U30" s="424"/>
      <c r="V30" s="424"/>
      <c r="W30" s="424"/>
      <c r="X30" s="368"/>
      <c r="Y30" s="342"/>
      <c r="Z30" s="342"/>
      <c r="AA30" s="342"/>
      <c r="AB30" s="342"/>
      <c r="AC30" s="342"/>
      <c r="AD30" s="342"/>
      <c r="AE30" s="342"/>
      <c r="AF30" s="342"/>
      <c r="AG30" s="342"/>
    </row>
    <row r="31" spans="1:33">
      <c r="A31" s="52" t="s">
        <v>40</v>
      </c>
      <c r="B31" s="151" t="s">
        <v>10</v>
      </c>
      <c r="C31" s="217">
        <v>65.005577000000002</v>
      </c>
      <c r="D31" s="217">
        <f t="shared" si="5"/>
        <v>67.252407000000005</v>
      </c>
      <c r="E31" s="217">
        <v>145.479859</v>
      </c>
      <c r="F31" s="217">
        <f t="shared" si="6"/>
        <v>126.33454400000001</v>
      </c>
      <c r="G31" s="326">
        <v>3.2000000000000002E-3</v>
      </c>
      <c r="H31" s="326">
        <v>0.323548</v>
      </c>
      <c r="I31" s="217">
        <v>9.9920480000000005</v>
      </c>
      <c r="J31" s="374">
        <v>5.7547430000000004</v>
      </c>
      <c r="K31" s="374">
        <v>61.497664</v>
      </c>
      <c r="L31" s="374">
        <v>8.6753130000000009</v>
      </c>
      <c r="M31" s="374">
        <v>37.464656000000005</v>
      </c>
      <c r="N31" s="374">
        <v>80.194575</v>
      </c>
      <c r="O31" s="374">
        <v>414.39118300000001</v>
      </c>
      <c r="P31" s="374">
        <f t="shared" si="7"/>
        <v>414.39118300000001</v>
      </c>
      <c r="Q31" s="424"/>
      <c r="R31" s="424"/>
      <c r="S31" s="424"/>
      <c r="T31" s="424"/>
      <c r="U31" s="424"/>
      <c r="V31" s="424"/>
      <c r="W31" s="424"/>
      <c r="X31" s="368"/>
      <c r="Y31" s="342"/>
      <c r="Z31" s="342"/>
      <c r="AA31" s="342"/>
      <c r="AB31" s="342"/>
      <c r="AC31" s="342"/>
      <c r="AD31" s="342"/>
      <c r="AE31" s="342"/>
      <c r="AF31" s="342"/>
      <c r="AG31" s="342"/>
    </row>
    <row r="32" spans="1:33">
      <c r="A32" s="52" t="s">
        <v>41</v>
      </c>
      <c r="B32" s="151" t="s">
        <v>11</v>
      </c>
      <c r="C32" s="217">
        <v>315.774767</v>
      </c>
      <c r="D32" s="217">
        <f t="shared" si="5"/>
        <v>88.509053999999992</v>
      </c>
      <c r="E32" s="217">
        <v>119.169332</v>
      </c>
      <c r="F32" s="217">
        <f t="shared" si="6"/>
        <v>91.000961000000004</v>
      </c>
      <c r="G32" s="326">
        <v>0</v>
      </c>
      <c r="H32" s="326">
        <v>0.28611599999999998</v>
      </c>
      <c r="I32" s="217">
        <v>17.503423999999999</v>
      </c>
      <c r="J32" s="374">
        <v>1.9951719999999999</v>
      </c>
      <c r="K32" s="374">
        <v>86.513881999999995</v>
      </c>
      <c r="L32" s="374">
        <v>12.250506999999999</v>
      </c>
      <c r="M32" s="374">
        <v>37.006160000000001</v>
      </c>
      <c r="N32" s="374">
        <v>41.744294000000004</v>
      </c>
      <c r="O32" s="374">
        <v>632.24365399999999</v>
      </c>
      <c r="P32" s="374">
        <f t="shared" si="7"/>
        <v>632.24365399999988</v>
      </c>
      <c r="Q32" s="424"/>
      <c r="R32" s="424"/>
      <c r="S32" s="424"/>
      <c r="T32" s="424"/>
      <c r="U32" s="424"/>
      <c r="V32" s="424"/>
      <c r="W32" s="424"/>
      <c r="X32" s="368"/>
      <c r="Y32" s="342"/>
      <c r="Z32" s="342"/>
      <c r="AA32" s="342"/>
      <c r="AB32" s="342"/>
      <c r="AC32" s="342"/>
      <c r="AD32" s="342"/>
      <c r="AE32" s="342"/>
      <c r="AF32" s="342"/>
      <c r="AG32" s="342"/>
    </row>
    <row r="33" spans="1:33">
      <c r="A33" s="52" t="s">
        <v>42</v>
      </c>
      <c r="B33" s="151" t="s">
        <v>12</v>
      </c>
      <c r="C33" s="217">
        <v>259.46850799999999</v>
      </c>
      <c r="D33" s="217">
        <f t="shared" si="5"/>
        <v>135.30205699999999</v>
      </c>
      <c r="E33" s="217">
        <v>100.283996</v>
      </c>
      <c r="F33" s="217">
        <f t="shared" si="6"/>
        <v>96.620276999999987</v>
      </c>
      <c r="G33" s="326">
        <v>5.5999999999999999E-3</v>
      </c>
      <c r="H33" s="326">
        <v>0.32101999999999997</v>
      </c>
      <c r="I33" s="217">
        <v>14.947908999999999</v>
      </c>
      <c r="J33" s="374">
        <v>5.8405129999999996</v>
      </c>
      <c r="K33" s="374">
        <v>129.461544</v>
      </c>
      <c r="L33" s="374">
        <v>7.1188829999999994</v>
      </c>
      <c r="M33" s="374">
        <v>33.800610999999996</v>
      </c>
      <c r="N33" s="374">
        <v>55.700783000000001</v>
      </c>
      <c r="O33" s="374">
        <v>606.94936699999994</v>
      </c>
      <c r="P33" s="374">
        <f t="shared" si="7"/>
        <v>606.94936699999982</v>
      </c>
      <c r="Q33" s="424"/>
      <c r="R33" s="424"/>
      <c r="S33" s="424"/>
      <c r="T33" s="424"/>
      <c r="U33" s="424"/>
      <c r="V33" s="424"/>
      <c r="W33" s="424"/>
      <c r="X33" s="368"/>
      <c r="Y33" s="342"/>
      <c r="Z33" s="342"/>
      <c r="AA33" s="342"/>
      <c r="AB33" s="342"/>
      <c r="AC33" s="342"/>
      <c r="AD33" s="342"/>
      <c r="AE33" s="342"/>
      <c r="AF33" s="342"/>
      <c r="AG33" s="342"/>
    </row>
    <row r="34" spans="1:33">
      <c r="B34" s="218" t="s">
        <v>59</v>
      </c>
      <c r="C34" s="219">
        <f t="shared" ref="C34:I34" si="8">SUM(C22:C33)</f>
        <v>1904.2130699999998</v>
      </c>
      <c r="D34" s="219">
        <f t="shared" si="8"/>
        <v>1119.1608309999999</v>
      </c>
      <c r="E34" s="219">
        <f t="shared" si="8"/>
        <v>1451.798898</v>
      </c>
      <c r="F34" s="219">
        <f t="shared" si="8"/>
        <v>1698.828955</v>
      </c>
      <c r="G34" s="219">
        <f>SUM(G22:G33)</f>
        <v>2.2400000000000003E-2</v>
      </c>
      <c r="H34" s="219">
        <f t="shared" si="8"/>
        <v>3.4662119999999996</v>
      </c>
      <c r="I34" s="219">
        <f t="shared" si="8"/>
        <v>202.53517199999999</v>
      </c>
      <c r="J34" s="374">
        <f t="shared" ref="J34:O34" si="9">(SUM(J22:J33))</f>
        <v>80.999661000000003</v>
      </c>
      <c r="K34" s="374">
        <f t="shared" si="9"/>
        <v>1038.1611699999999</v>
      </c>
      <c r="L34" s="374">
        <f t="shared" si="9"/>
        <v>105.80322799999999</v>
      </c>
      <c r="M34" s="374">
        <f t="shared" si="9"/>
        <v>434.936126</v>
      </c>
      <c r="N34" s="374">
        <f t="shared" si="9"/>
        <v>1158.0896009999999</v>
      </c>
      <c r="O34" s="374">
        <f t="shared" si="9"/>
        <v>6380.025537999999</v>
      </c>
      <c r="P34" s="374">
        <f t="shared" si="7"/>
        <v>6380.0255379999999</v>
      </c>
      <c r="Q34" s="424"/>
      <c r="R34" s="424"/>
      <c r="S34" s="424"/>
      <c r="T34" s="424"/>
      <c r="U34" s="424"/>
      <c r="V34" s="424"/>
      <c r="W34" s="424"/>
      <c r="X34" s="368"/>
      <c r="Y34" s="342"/>
      <c r="Z34" s="342"/>
      <c r="AA34" s="342"/>
      <c r="AB34" s="342"/>
      <c r="AC34" s="342"/>
      <c r="AD34" s="342"/>
      <c r="AE34" s="342"/>
      <c r="AF34" s="342"/>
      <c r="AG34" s="342"/>
    </row>
    <row r="35" spans="1:33">
      <c r="J35" s="424"/>
      <c r="K35" s="424"/>
      <c r="L35" s="424"/>
      <c r="M35" s="424"/>
      <c r="N35" s="424"/>
      <c r="O35" s="425"/>
      <c r="P35" s="424"/>
      <c r="Q35" s="424"/>
      <c r="R35" s="424"/>
      <c r="S35" s="424"/>
      <c r="T35" s="424"/>
      <c r="U35" s="424"/>
      <c r="V35" s="424"/>
      <c r="W35" s="424"/>
    </row>
    <row r="36" spans="1:33">
      <c r="J36" s="424"/>
      <c r="K36" s="424"/>
      <c r="L36" s="424"/>
      <c r="M36" s="424"/>
      <c r="N36" s="424"/>
      <c r="O36" s="425"/>
      <c r="P36" s="424"/>
      <c r="Q36" s="424"/>
      <c r="R36" s="424"/>
      <c r="S36" s="424"/>
      <c r="T36" s="424"/>
      <c r="U36" s="424"/>
      <c r="V36" s="424"/>
      <c r="W36" s="424"/>
    </row>
    <row r="37" spans="1:33">
      <c r="J37" s="424"/>
      <c r="K37" s="424"/>
      <c r="L37" s="424"/>
      <c r="M37" s="424"/>
      <c r="N37" s="424"/>
      <c r="O37" s="425"/>
      <c r="P37" s="424"/>
      <c r="Q37" s="424"/>
      <c r="R37" s="424"/>
      <c r="S37" s="424"/>
      <c r="T37" s="424"/>
      <c r="U37" s="424"/>
      <c r="V37" s="424"/>
      <c r="W37" s="424"/>
    </row>
    <row r="38" spans="1:33">
      <c r="B38" s="45" t="s">
        <v>220</v>
      </c>
      <c r="H38" s="358"/>
      <c r="J38" s="424"/>
      <c r="K38" s="424"/>
      <c r="L38" s="424"/>
      <c r="M38" s="424"/>
      <c r="N38" s="424"/>
      <c r="O38" s="425"/>
      <c r="P38" s="424"/>
      <c r="Q38" s="424"/>
      <c r="R38" s="424"/>
      <c r="S38" s="424"/>
      <c r="T38" s="424"/>
      <c r="U38" s="424"/>
      <c r="V38" s="424"/>
      <c r="W38" s="424"/>
    </row>
    <row r="39" spans="1:33">
      <c r="B39" s="393"/>
      <c r="C39" s="393" t="s">
        <v>56</v>
      </c>
      <c r="D39" s="393" t="s">
        <v>57</v>
      </c>
      <c r="H39" s="358"/>
      <c r="J39" s="424"/>
      <c r="K39" s="424"/>
      <c r="L39" s="424"/>
      <c r="M39" s="424"/>
      <c r="N39" s="424"/>
      <c r="O39" s="425"/>
      <c r="P39" s="424"/>
      <c r="Q39" s="424"/>
      <c r="R39" s="424"/>
      <c r="S39" s="424"/>
      <c r="T39" s="424"/>
      <c r="U39" s="424"/>
      <c r="V39" s="424"/>
      <c r="W39" s="424"/>
    </row>
    <row r="40" spans="1:33">
      <c r="B40" s="151" t="s">
        <v>13</v>
      </c>
      <c r="C40" s="394">
        <v>54.43</v>
      </c>
      <c r="D40" s="394">
        <v>67.31</v>
      </c>
      <c r="E40" s="41"/>
      <c r="F40" s="392">
        <v>61.99</v>
      </c>
      <c r="H40" s="30"/>
      <c r="J40" s="424"/>
      <c r="K40" s="424"/>
      <c r="L40" s="424"/>
      <c r="M40" s="424"/>
      <c r="N40" s="424"/>
      <c r="O40" s="425"/>
      <c r="P40" s="424"/>
      <c r="Q40" s="424"/>
      <c r="R40" s="424"/>
      <c r="S40" s="424"/>
      <c r="T40" s="424"/>
      <c r="U40" s="424"/>
      <c r="V40" s="424"/>
      <c r="W40" s="424"/>
    </row>
    <row r="41" spans="1:33">
      <c r="B41" s="151" t="s">
        <v>14</v>
      </c>
      <c r="C41" s="394">
        <v>21.18</v>
      </c>
      <c r="D41" s="394">
        <v>33.340000000000003</v>
      </c>
      <c r="E41" s="41"/>
      <c r="F41" s="392">
        <v>54.01</v>
      </c>
      <c r="H41" s="30"/>
      <c r="J41" s="424"/>
      <c r="K41" s="424"/>
      <c r="L41" s="424"/>
      <c r="M41" s="424"/>
      <c r="N41" s="424"/>
      <c r="O41" s="425"/>
      <c r="P41" s="424"/>
      <c r="Q41" s="424"/>
      <c r="R41" s="424"/>
      <c r="S41" s="424"/>
      <c r="T41" s="424"/>
      <c r="U41" s="424"/>
      <c r="V41" s="424"/>
      <c r="W41" s="424"/>
    </row>
    <row r="42" spans="1:33">
      <c r="B42" s="151" t="s">
        <v>15</v>
      </c>
      <c r="C42" s="394">
        <v>37.630000000000003</v>
      </c>
      <c r="D42" s="394">
        <v>49.88</v>
      </c>
      <c r="E42" s="41"/>
      <c r="F42" s="392">
        <v>48.82</v>
      </c>
      <c r="H42" s="30"/>
      <c r="J42" s="424"/>
      <c r="K42" s="424"/>
      <c r="L42" s="424"/>
      <c r="M42" s="424"/>
      <c r="N42" s="424"/>
      <c r="O42" s="425"/>
      <c r="P42" s="424"/>
      <c r="Q42" s="424"/>
      <c r="R42" s="424"/>
      <c r="S42" s="424"/>
      <c r="T42" s="424"/>
      <c r="U42" s="424"/>
      <c r="V42" s="424"/>
      <c r="W42" s="424"/>
    </row>
    <row r="43" spans="1:33">
      <c r="B43" s="151" t="s">
        <v>16</v>
      </c>
      <c r="C43" s="394">
        <v>59.75</v>
      </c>
      <c r="D43" s="394">
        <v>70.7</v>
      </c>
      <c r="E43" s="378"/>
      <c r="F43" s="392">
        <v>50.41</v>
      </c>
      <c r="H43" s="30"/>
      <c r="J43" s="424"/>
      <c r="K43" s="424"/>
      <c r="L43" s="424"/>
      <c r="M43" s="424"/>
      <c r="N43" s="424"/>
      <c r="O43" s="425"/>
      <c r="P43" s="424"/>
      <c r="Q43" s="424"/>
      <c r="R43" s="424"/>
      <c r="S43" s="424"/>
      <c r="T43" s="424"/>
      <c r="U43" s="424"/>
      <c r="V43" s="424"/>
      <c r="W43" s="424"/>
    </row>
    <row r="44" spans="1:33">
      <c r="B44" s="151" t="s">
        <v>17</v>
      </c>
      <c r="C44" s="394">
        <v>58.55</v>
      </c>
      <c r="D44" s="394">
        <v>72.7</v>
      </c>
      <c r="E44" s="41"/>
      <c r="F44" s="392">
        <v>48.39</v>
      </c>
      <c r="H44" s="30"/>
      <c r="J44" s="424"/>
      <c r="K44" s="424"/>
      <c r="L44" s="424"/>
      <c r="M44" s="424"/>
      <c r="N44" s="424"/>
      <c r="O44" s="425"/>
      <c r="P44" s="424"/>
      <c r="Q44" s="424"/>
      <c r="R44" s="424"/>
      <c r="S44" s="424"/>
      <c r="T44" s="424"/>
      <c r="U44" s="424"/>
      <c r="V44" s="424"/>
      <c r="W44" s="424"/>
    </row>
    <row r="45" spans="1:33">
      <c r="B45" s="151" t="s">
        <v>18</v>
      </c>
      <c r="C45" s="394">
        <v>77.209999999999994</v>
      </c>
      <c r="D45" s="394">
        <v>88.82</v>
      </c>
      <c r="E45" s="41"/>
      <c r="F45" s="392">
        <v>47.19</v>
      </c>
      <c r="H45" s="30"/>
      <c r="J45" s="424"/>
      <c r="K45" s="424"/>
      <c r="L45" s="424"/>
      <c r="M45" s="424"/>
      <c r="N45" s="424"/>
      <c r="O45" s="425"/>
      <c r="P45" s="424"/>
      <c r="Q45" s="424"/>
      <c r="R45" s="424"/>
      <c r="S45" s="424"/>
      <c r="T45" s="424"/>
      <c r="U45" s="424"/>
      <c r="V45" s="424"/>
      <c r="W45" s="424"/>
    </row>
    <row r="46" spans="1:33">
      <c r="B46" s="151" t="s">
        <v>19</v>
      </c>
      <c r="C46" s="394">
        <v>85.15</v>
      </c>
      <c r="D46" s="394">
        <v>97.2</v>
      </c>
      <c r="E46" s="41"/>
      <c r="F46" s="392">
        <v>51.46</v>
      </c>
      <c r="H46" s="30"/>
      <c r="J46" s="424"/>
      <c r="K46" s="424"/>
      <c r="L46" s="424"/>
      <c r="M46" s="424"/>
      <c r="N46" s="424"/>
      <c r="O46" s="425"/>
      <c r="P46" s="424"/>
      <c r="Q46" s="424"/>
      <c r="R46" s="424"/>
      <c r="S46" s="424"/>
      <c r="T46" s="424"/>
      <c r="U46" s="424"/>
      <c r="V46" s="424"/>
      <c r="W46" s="424"/>
    </row>
    <row r="47" spans="1:33">
      <c r="B47" s="151" t="s">
        <v>20</v>
      </c>
      <c r="C47" s="394">
        <v>98.87</v>
      </c>
      <c r="D47" s="394">
        <v>111.83</v>
      </c>
      <c r="E47" s="41"/>
      <c r="F47" s="392">
        <v>44.96</v>
      </c>
      <c r="H47" s="30"/>
      <c r="J47" s="424"/>
      <c r="K47" s="424"/>
      <c r="L47" s="424"/>
      <c r="M47" s="424"/>
      <c r="N47" s="424"/>
      <c r="O47" s="425"/>
      <c r="P47" s="424"/>
      <c r="Q47" s="424"/>
      <c r="R47" s="424"/>
      <c r="S47" s="424"/>
      <c r="T47" s="424"/>
      <c r="U47" s="424"/>
      <c r="V47" s="424"/>
      <c r="W47" s="424"/>
    </row>
    <row r="48" spans="1:33">
      <c r="B48" s="151" t="s">
        <v>21</v>
      </c>
      <c r="C48" s="394">
        <v>139.72</v>
      </c>
      <c r="D48" s="394">
        <v>161.44999999999999</v>
      </c>
      <c r="E48" s="41"/>
      <c r="F48" s="392">
        <v>42.11</v>
      </c>
      <c r="H48" s="30"/>
    </row>
    <row r="49" spans="1:15">
      <c r="B49" s="151" t="s">
        <v>22</v>
      </c>
      <c r="C49" s="394">
        <v>177.71</v>
      </c>
      <c r="D49" s="394">
        <v>211.44</v>
      </c>
      <c r="E49" s="41"/>
      <c r="F49" s="392">
        <v>47.17</v>
      </c>
      <c r="H49" s="30"/>
    </row>
    <row r="50" spans="1:15">
      <c r="B50" s="151" t="s">
        <v>23</v>
      </c>
      <c r="C50" s="394">
        <v>183.8</v>
      </c>
      <c r="D50" s="394">
        <v>210.1</v>
      </c>
      <c r="E50" s="41"/>
      <c r="F50" s="392">
        <v>42.19</v>
      </c>
      <c r="H50" s="30"/>
    </row>
    <row r="51" spans="1:15">
      <c r="B51" s="395" t="s">
        <v>24</v>
      </c>
      <c r="C51" s="396">
        <v>216.92</v>
      </c>
      <c r="D51" s="396">
        <v>258.83</v>
      </c>
      <c r="E51" s="41"/>
      <c r="F51" s="392">
        <v>33.799999999999997</v>
      </c>
      <c r="H51" s="30"/>
    </row>
    <row r="52" spans="1:15" ht="3.75" customHeight="1">
      <c r="B52" s="151"/>
      <c r="C52" s="394"/>
      <c r="D52" s="394"/>
      <c r="H52" s="358"/>
    </row>
    <row r="53" spans="1:15">
      <c r="A53" s="41"/>
      <c r="B53" s="41"/>
      <c r="C53" s="41"/>
      <c r="D53" s="41"/>
      <c r="E53" s="41"/>
      <c r="F53" s="41"/>
      <c r="H53" s="358"/>
    </row>
    <row r="54" spans="1:15">
      <c r="H54" s="358"/>
    </row>
    <row r="55" spans="1:15" ht="12.75">
      <c r="B55" s="379" t="s">
        <v>92</v>
      </c>
      <c r="C55" s="380"/>
      <c r="D55" s="380"/>
      <c r="E55" s="380"/>
      <c r="F55" s="378"/>
      <c r="G55" s="380"/>
      <c r="H55" s="380"/>
      <c r="I55" s="83"/>
      <c r="J55" s="381"/>
      <c r="K55" s="382"/>
      <c r="L55" s="382"/>
      <c r="M55" s="382"/>
      <c r="N55" s="382"/>
      <c r="O55" s="383"/>
    </row>
    <row r="56" spans="1:15" ht="12.75">
      <c r="B56" s="397"/>
      <c r="C56" s="398" t="s">
        <v>13</v>
      </c>
      <c r="D56" s="398" t="s">
        <v>14</v>
      </c>
      <c r="E56" s="398" t="s">
        <v>15</v>
      </c>
      <c r="F56" s="398" t="s">
        <v>16</v>
      </c>
      <c r="G56" s="398" t="s">
        <v>17</v>
      </c>
      <c r="H56" s="398" t="s">
        <v>18</v>
      </c>
      <c r="I56" s="398" t="s">
        <v>19</v>
      </c>
      <c r="J56" s="398" t="s">
        <v>20</v>
      </c>
      <c r="K56" s="398" t="s">
        <v>21</v>
      </c>
      <c r="L56" s="398" t="s">
        <v>22</v>
      </c>
      <c r="M56" s="398" t="s">
        <v>23</v>
      </c>
      <c r="N56" s="398" t="s">
        <v>24</v>
      </c>
      <c r="O56" s="383"/>
    </row>
    <row r="57" spans="1:15" ht="12.75">
      <c r="B57" s="399" t="s">
        <v>76</v>
      </c>
      <c r="C57" s="400">
        <v>112</v>
      </c>
      <c r="D57" s="400">
        <v>117</v>
      </c>
      <c r="E57" s="400">
        <v>110</v>
      </c>
      <c r="F57" s="400">
        <v>109</v>
      </c>
      <c r="G57" s="400">
        <v>108</v>
      </c>
      <c r="H57" s="400">
        <v>107</v>
      </c>
      <c r="I57" s="400">
        <v>105</v>
      </c>
      <c r="J57" s="400">
        <v>106</v>
      </c>
      <c r="K57" s="400">
        <v>103</v>
      </c>
      <c r="L57" s="400">
        <v>106</v>
      </c>
      <c r="M57" s="400">
        <v>109</v>
      </c>
      <c r="N57" s="400">
        <v>108</v>
      </c>
      <c r="O57" s="383"/>
    </row>
    <row r="58" spans="1:15" ht="35.25">
      <c r="B58" s="401" t="s">
        <v>77</v>
      </c>
      <c r="C58" s="402">
        <v>122</v>
      </c>
      <c r="D58" s="402">
        <v>140</v>
      </c>
      <c r="E58" s="402">
        <v>121</v>
      </c>
      <c r="F58" s="402">
        <v>114</v>
      </c>
      <c r="G58" s="402">
        <v>118</v>
      </c>
      <c r="H58" s="402">
        <v>111</v>
      </c>
      <c r="I58" s="402">
        <v>108</v>
      </c>
      <c r="J58" s="402">
        <v>108</v>
      </c>
      <c r="K58" s="402">
        <v>108</v>
      </c>
      <c r="L58" s="402">
        <v>110</v>
      </c>
      <c r="M58" s="402">
        <v>111</v>
      </c>
      <c r="N58" s="402">
        <v>112</v>
      </c>
      <c r="O58" s="384"/>
    </row>
    <row r="59" spans="1:15" ht="12.75">
      <c r="B59" s="403" t="s">
        <v>78</v>
      </c>
      <c r="C59" s="400">
        <v>90</v>
      </c>
      <c r="D59" s="400">
        <v>74</v>
      </c>
      <c r="E59" s="400">
        <v>83</v>
      </c>
      <c r="F59" s="400">
        <v>92</v>
      </c>
      <c r="G59" s="400">
        <v>87</v>
      </c>
      <c r="H59" s="400">
        <v>93</v>
      </c>
      <c r="I59" s="400">
        <v>92</v>
      </c>
      <c r="J59" s="400">
        <v>93</v>
      </c>
      <c r="K59" s="400">
        <v>89</v>
      </c>
      <c r="L59" s="400">
        <v>89</v>
      </c>
      <c r="M59" s="400">
        <v>95</v>
      </c>
      <c r="N59" s="400">
        <v>91</v>
      </c>
      <c r="O59" s="383"/>
    </row>
    <row r="60" spans="1:15" ht="33.75">
      <c r="B60" s="404" t="s">
        <v>79</v>
      </c>
      <c r="C60" s="405">
        <v>79</v>
      </c>
      <c r="D60" s="405">
        <v>55</v>
      </c>
      <c r="E60" s="405">
        <v>68</v>
      </c>
      <c r="F60" s="405">
        <v>79</v>
      </c>
      <c r="G60" s="405">
        <v>76</v>
      </c>
      <c r="H60" s="405">
        <v>82</v>
      </c>
      <c r="I60" s="405">
        <v>79</v>
      </c>
      <c r="J60" s="405">
        <v>79</v>
      </c>
      <c r="K60" s="405">
        <v>81</v>
      </c>
      <c r="L60" s="405">
        <v>74</v>
      </c>
      <c r="M60" s="405">
        <v>77</v>
      </c>
      <c r="N60" s="405">
        <v>68</v>
      </c>
      <c r="O60" s="383"/>
    </row>
    <row r="61" spans="1:15">
      <c r="H61" s="358"/>
    </row>
    <row r="62" spans="1:15" ht="12.75">
      <c r="B62" s="379" t="s">
        <v>157</v>
      </c>
      <c r="C62" s="83"/>
      <c r="D62" s="83"/>
      <c r="H62" s="358"/>
    </row>
    <row r="63" spans="1:15" ht="90">
      <c r="B63" s="406" t="s">
        <v>61</v>
      </c>
      <c r="C63" s="407" t="s">
        <v>170</v>
      </c>
      <c r="D63" s="407" t="s">
        <v>171</v>
      </c>
      <c r="H63" s="358"/>
    </row>
    <row r="64" spans="1:15">
      <c r="B64" s="408" t="s">
        <v>221</v>
      </c>
      <c r="C64" s="409">
        <v>48</v>
      </c>
      <c r="D64" s="409">
        <v>52</v>
      </c>
      <c r="H64" s="358"/>
    </row>
    <row r="65" spans="2:8">
      <c r="B65" s="408" t="s">
        <v>222</v>
      </c>
      <c r="C65" s="409">
        <v>56</v>
      </c>
      <c r="D65" s="409">
        <v>44</v>
      </c>
      <c r="H65" s="358"/>
    </row>
    <row r="66" spans="2:8">
      <c r="B66" s="408" t="s">
        <v>223</v>
      </c>
      <c r="C66" s="409">
        <v>53</v>
      </c>
      <c r="D66" s="409">
        <v>47</v>
      </c>
      <c r="H66" s="358"/>
    </row>
    <row r="67" spans="2:8">
      <c r="B67" s="408" t="s">
        <v>224</v>
      </c>
      <c r="C67" s="409">
        <v>38</v>
      </c>
      <c r="D67" s="409">
        <v>62</v>
      </c>
      <c r="H67" s="358"/>
    </row>
    <row r="68" spans="2:8">
      <c r="B68" s="408" t="s">
        <v>225</v>
      </c>
      <c r="C68" s="409">
        <v>53</v>
      </c>
      <c r="D68" s="409">
        <v>47</v>
      </c>
      <c r="H68" s="358"/>
    </row>
    <row r="69" spans="2:8" ht="15" customHeight="1">
      <c r="B69" s="408" t="s">
        <v>226</v>
      </c>
      <c r="C69" s="409">
        <v>39</v>
      </c>
      <c r="D69" s="409">
        <v>61</v>
      </c>
      <c r="E69" s="384"/>
      <c r="H69" s="358"/>
    </row>
    <row r="70" spans="2:8">
      <c r="B70" s="408" t="s">
        <v>227</v>
      </c>
      <c r="C70" s="409">
        <v>37</v>
      </c>
      <c r="D70" s="409">
        <v>63</v>
      </c>
      <c r="H70" s="358"/>
    </row>
    <row r="71" spans="2:8">
      <c r="B71" s="408" t="s">
        <v>228</v>
      </c>
      <c r="C71" s="409">
        <v>31</v>
      </c>
      <c r="D71" s="409">
        <v>69</v>
      </c>
      <c r="H71" s="358"/>
    </row>
    <row r="72" spans="2:8">
      <c r="B72" s="408" t="s">
        <v>229</v>
      </c>
      <c r="C72" s="409">
        <v>55</v>
      </c>
      <c r="D72" s="409">
        <v>45</v>
      </c>
      <c r="H72" s="358"/>
    </row>
    <row r="73" spans="2:8">
      <c r="B73" s="408" t="s">
        <v>230</v>
      </c>
      <c r="C73" s="409">
        <v>43</v>
      </c>
      <c r="D73" s="409">
        <v>57</v>
      </c>
      <c r="H73" s="358"/>
    </row>
    <row r="74" spans="2:8">
      <c r="B74" s="408" t="s">
        <v>231</v>
      </c>
      <c r="C74" s="409">
        <v>23</v>
      </c>
      <c r="D74" s="409">
        <v>77</v>
      </c>
      <c r="H74" s="358"/>
    </row>
    <row r="75" spans="2:8">
      <c r="B75" s="410" t="s">
        <v>232</v>
      </c>
      <c r="C75" s="411">
        <v>32</v>
      </c>
      <c r="D75" s="411">
        <v>68</v>
      </c>
      <c r="H75" s="358"/>
    </row>
    <row r="76" spans="2:8">
      <c r="H76" s="358"/>
    </row>
    <row r="77" spans="2:8">
      <c r="H77" s="358"/>
    </row>
  </sheetData>
  <phoneticPr fontId="0" type="noConversion"/>
  <hyperlinks>
    <hyperlink ref="B3" location="Indice!A1" display="Indice!A1" xr:uid="{00000000-0004-0000-1800-000000000000}"/>
  </hyperlinks>
  <pageMargins left="0.78740157480314965" right="0.74803149606299213" top="0.78740157480314965" bottom="0.98425196850393704" header="0" footer="0"/>
  <pageSetup paperSize="9" scale="69" fitToHeight="2" orientation="landscape" verticalDpi="4294967292"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251D0-7CBF-40B3-9638-DE3EC841DC91}">
  <dimension ref="B2:K61"/>
  <sheetViews>
    <sheetView showGridLines="0" workbookViewId="0">
      <selection activeCell="L56" sqref="L56"/>
    </sheetView>
  </sheetViews>
  <sheetFormatPr baseColWidth="10" defaultRowHeight="12.75"/>
  <cols>
    <col min="1" max="1" width="2.85546875" customWidth="1"/>
    <col min="2" max="2" width="3.42578125" customWidth="1"/>
  </cols>
  <sheetData>
    <row r="2" spans="2:11">
      <c r="B2" s="50"/>
      <c r="C2" s="18"/>
      <c r="D2" s="18"/>
      <c r="E2" s="18"/>
      <c r="F2" s="18"/>
      <c r="G2" s="19"/>
      <c r="H2" s="18"/>
      <c r="I2" s="18"/>
      <c r="J2" s="415"/>
      <c r="K2" s="415" t="s">
        <v>175</v>
      </c>
    </row>
    <row r="3" spans="2:11">
      <c r="B3" s="50"/>
      <c r="C3" s="18"/>
      <c r="D3" s="18"/>
      <c r="E3" s="18"/>
      <c r="F3" s="18"/>
      <c r="G3" s="19"/>
      <c r="H3" s="18"/>
      <c r="I3" s="18"/>
      <c r="J3" s="415"/>
      <c r="K3" s="415" t="s">
        <v>207</v>
      </c>
    </row>
    <row r="4" spans="2:11">
      <c r="B4" s="50"/>
      <c r="C4" s="12" t="str">
        <f>Indice!C4</f>
        <v>Servicios de ajuste e intercambios internacionales</v>
      </c>
      <c r="D4" s="13"/>
      <c r="E4" s="13"/>
      <c r="F4" s="18"/>
      <c r="G4" s="18"/>
      <c r="H4" s="18"/>
      <c r="I4" s="18"/>
      <c r="J4" s="18"/>
      <c r="K4" s="18"/>
    </row>
    <row r="5" spans="2:11">
      <c r="B5" s="51"/>
      <c r="C5" s="30"/>
      <c r="D5" s="30"/>
      <c r="E5" s="30"/>
      <c r="F5" s="30"/>
      <c r="G5" s="30"/>
      <c r="H5" s="30"/>
      <c r="I5" s="416"/>
      <c r="J5" s="30"/>
      <c r="K5" s="98" t="s">
        <v>35</v>
      </c>
    </row>
    <row r="6" spans="2:11">
      <c r="B6" s="51"/>
      <c r="C6" s="44" t="s">
        <v>195</v>
      </c>
      <c r="D6" s="44"/>
      <c r="E6" s="44"/>
      <c r="F6" s="45"/>
      <c r="G6" s="45"/>
      <c r="H6" s="36"/>
      <c r="I6" s="416"/>
      <c r="J6" s="30"/>
      <c r="K6" s="98" t="s">
        <v>36</v>
      </c>
    </row>
    <row r="7" spans="2:11">
      <c r="B7" s="51"/>
      <c r="C7" s="31"/>
      <c r="D7" s="31"/>
      <c r="K7" s="98" t="s">
        <v>37</v>
      </c>
    </row>
    <row r="8" spans="2:11">
      <c r="B8" s="51"/>
      <c r="C8" s="211"/>
      <c r="D8" s="211"/>
      <c r="K8" s="98" t="s">
        <v>36</v>
      </c>
    </row>
    <row r="9" spans="2:11">
      <c r="B9" s="52"/>
      <c r="C9" s="212"/>
      <c r="D9" s="418" t="s">
        <v>192</v>
      </c>
      <c r="K9" s="98" t="s">
        <v>38</v>
      </c>
    </row>
    <row r="10" spans="2:11">
      <c r="B10" s="52"/>
      <c r="C10" s="417">
        <v>2002</v>
      </c>
      <c r="D10" s="419">
        <v>5285.915</v>
      </c>
      <c r="K10" s="98"/>
    </row>
    <row r="11" spans="2:11">
      <c r="B11" s="52"/>
      <c r="C11" s="417">
        <v>2003</v>
      </c>
      <c r="D11" s="419">
        <v>1201.105</v>
      </c>
      <c r="K11" s="98"/>
    </row>
    <row r="12" spans="2:11">
      <c r="B12" s="52" t="s">
        <v>28</v>
      </c>
      <c r="C12" s="417">
        <v>2004</v>
      </c>
      <c r="D12" s="419">
        <v>-3075.1039999999998</v>
      </c>
      <c r="K12" s="318">
        <f>SUM(G25:G36)-H12</f>
        <v>0</v>
      </c>
    </row>
    <row r="13" spans="2:11">
      <c r="B13" s="52" t="s">
        <v>29</v>
      </c>
      <c r="C13" s="417">
        <v>2005</v>
      </c>
      <c r="D13" s="419">
        <v>-1338.568</v>
      </c>
      <c r="K13" s="318">
        <f>SUM(H43:H54)-I13</f>
        <v>0</v>
      </c>
    </row>
    <row r="14" spans="2:11">
      <c r="B14" s="52" t="s">
        <v>48</v>
      </c>
      <c r="C14" s="417">
        <v>2006</v>
      </c>
      <c r="D14" s="419">
        <v>-3275.0810000000001</v>
      </c>
      <c r="K14" s="318">
        <f>SUM(E43:E54)-H14</f>
        <v>0</v>
      </c>
    </row>
    <row r="15" spans="2:11">
      <c r="B15" s="54"/>
      <c r="C15" s="417">
        <v>2007</v>
      </c>
      <c r="D15" s="419">
        <v>-5753.52</v>
      </c>
      <c r="K15" s="318">
        <f>SUM(F43:F54)-H15</f>
        <v>0</v>
      </c>
    </row>
    <row r="16" spans="2:11">
      <c r="B16" s="51"/>
      <c r="C16" s="417">
        <v>2008</v>
      </c>
      <c r="D16" s="419">
        <v>-11041.346</v>
      </c>
      <c r="K16" s="318">
        <f>SUM(G43:G54)-H16</f>
        <v>0</v>
      </c>
    </row>
    <row r="17" spans="2:11">
      <c r="B17" s="51"/>
      <c r="C17" s="417">
        <v>2009</v>
      </c>
      <c r="D17" s="419">
        <v>-8090.5529999999999</v>
      </c>
      <c r="K17" s="317"/>
    </row>
    <row r="18" spans="2:11">
      <c r="C18" s="417">
        <v>2010</v>
      </c>
      <c r="D18" s="419">
        <v>-8324.2749999999996</v>
      </c>
    </row>
    <row r="19" spans="2:11">
      <c r="C19" s="417">
        <v>2011</v>
      </c>
      <c r="D19" s="419">
        <v>-6097.53</v>
      </c>
    </row>
    <row r="20" spans="2:11">
      <c r="C20" s="417">
        <v>2012</v>
      </c>
      <c r="D20" s="419">
        <v>-11187.448</v>
      </c>
    </row>
    <row r="21" spans="2:11">
      <c r="C21" s="417">
        <v>2013</v>
      </c>
      <c r="D21" s="419">
        <v>-6735.5</v>
      </c>
    </row>
    <row r="22" spans="2:11">
      <c r="C22" s="417">
        <v>2014</v>
      </c>
      <c r="D22" s="419">
        <v>-3405.8879999999999</v>
      </c>
    </row>
    <row r="23" spans="2:11">
      <c r="C23" s="417">
        <v>2015</v>
      </c>
      <c r="D23" s="419">
        <v>-146.61699999999999</v>
      </c>
    </row>
    <row r="24" spans="2:11">
      <c r="C24" s="417">
        <v>2016</v>
      </c>
      <c r="D24" s="419">
        <v>7659.6549999999997</v>
      </c>
    </row>
    <row r="25" spans="2:11">
      <c r="C25" s="417">
        <v>2017</v>
      </c>
      <c r="D25" s="419">
        <v>9175.3430000000008</v>
      </c>
    </row>
    <row r="26" spans="2:11">
      <c r="C26" s="417">
        <v>2018</v>
      </c>
      <c r="D26" s="419">
        <v>11090.246999999999</v>
      </c>
    </row>
    <row r="27" spans="2:11">
      <c r="C27" s="417">
        <v>2019</v>
      </c>
      <c r="D27" s="419">
        <v>6875.2830000000004</v>
      </c>
    </row>
    <row r="28" spans="2:11">
      <c r="C28" s="417">
        <v>2020</v>
      </c>
      <c r="D28" s="419">
        <v>3299.6950000000002</v>
      </c>
    </row>
    <row r="29" spans="2:11">
      <c r="C29" s="441">
        <v>2021</v>
      </c>
      <c r="D29" s="420">
        <v>1461.8869999999999</v>
      </c>
    </row>
    <row r="31" spans="2:11">
      <c r="C31" s="44" t="s">
        <v>193</v>
      </c>
    </row>
    <row r="32" spans="2:11">
      <c r="C32" s="31"/>
    </row>
    <row r="33" spans="3:4">
      <c r="C33" s="156"/>
      <c r="D33" s="296" t="s">
        <v>194</v>
      </c>
    </row>
    <row r="34" spans="3:4">
      <c r="C34" s="171" t="s">
        <v>3</v>
      </c>
      <c r="D34" s="419">
        <v>512.86500000000001</v>
      </c>
    </row>
    <row r="35" spans="3:4">
      <c r="C35" s="171" t="s">
        <v>4</v>
      </c>
      <c r="D35" s="419">
        <v>-1005.352</v>
      </c>
    </row>
    <row r="36" spans="3:4">
      <c r="C36" s="171" t="s">
        <v>0</v>
      </c>
      <c r="D36" s="419">
        <v>190.90299999999999</v>
      </c>
    </row>
    <row r="37" spans="3:4">
      <c r="C37" s="171" t="s">
        <v>1</v>
      </c>
      <c r="D37" s="419">
        <v>437.43799999999999</v>
      </c>
    </row>
    <row r="38" spans="3:4">
      <c r="C38" s="171" t="s">
        <v>5</v>
      </c>
      <c r="D38" s="419">
        <v>1053.172</v>
      </c>
    </row>
    <row r="39" spans="3:4">
      <c r="C39" s="171" t="s">
        <v>6</v>
      </c>
      <c r="D39" s="419">
        <v>1371.405</v>
      </c>
    </row>
    <row r="40" spans="3:4">
      <c r="C40" s="171" t="s">
        <v>7</v>
      </c>
      <c r="D40" s="419">
        <v>1316.7829999999999</v>
      </c>
    </row>
    <row r="41" spans="3:4">
      <c r="C41" s="171" t="s">
        <v>8</v>
      </c>
      <c r="D41" s="419">
        <v>1837.8610000000001</v>
      </c>
    </row>
    <row r="42" spans="3:4">
      <c r="C42" s="171" t="s">
        <v>9</v>
      </c>
      <c r="D42" s="419">
        <v>1283.3150000000001</v>
      </c>
    </row>
    <row r="43" spans="3:4">
      <c r="C43" s="171" t="s">
        <v>10</v>
      </c>
      <c r="D43" s="419">
        <v>861.82100000000003</v>
      </c>
    </row>
    <row r="44" spans="3:4">
      <c r="C44" s="171" t="s">
        <v>11</v>
      </c>
      <c r="D44" s="419">
        <v>-841.74199999999996</v>
      </c>
    </row>
    <row r="45" spans="3:4">
      <c r="C45" s="172" t="s">
        <v>12</v>
      </c>
      <c r="D45" s="420">
        <v>-964.77700000000004</v>
      </c>
    </row>
    <row r="47" spans="3:4">
      <c r="C47" s="44" t="s">
        <v>196</v>
      </c>
    </row>
    <row r="48" spans="3:4">
      <c r="C48" s="31"/>
    </row>
    <row r="49" spans="3:4">
      <c r="C49" s="156"/>
      <c r="D49" s="296" t="s">
        <v>194</v>
      </c>
    </row>
    <row r="50" spans="3:4">
      <c r="C50" s="171" t="s">
        <v>3</v>
      </c>
      <c r="D50" s="419">
        <v>-273.85199999999998</v>
      </c>
    </row>
    <row r="51" spans="3:4">
      <c r="C51" s="171" t="s">
        <v>4</v>
      </c>
      <c r="D51" s="419">
        <v>883.64200000000005</v>
      </c>
    </row>
    <row r="52" spans="3:4">
      <c r="C52" s="171" t="s">
        <v>0</v>
      </c>
      <c r="D52" s="419">
        <v>28.077000000000002</v>
      </c>
    </row>
    <row r="53" spans="3:4">
      <c r="C53" s="171" t="s">
        <v>1</v>
      </c>
      <c r="D53" s="419">
        <v>-168.91300000000001</v>
      </c>
    </row>
    <row r="54" spans="3:4">
      <c r="C54" s="171" t="s">
        <v>5</v>
      </c>
      <c r="D54" s="419">
        <v>-818.36300000000006</v>
      </c>
    </row>
    <row r="55" spans="3:4">
      <c r="C55" s="171" t="s">
        <v>6</v>
      </c>
      <c r="D55" s="419">
        <v>-312.23399999999998</v>
      </c>
    </row>
    <row r="56" spans="3:4">
      <c r="C56" s="171" t="s">
        <v>7</v>
      </c>
      <c r="D56" s="419">
        <v>-540.53399999999999</v>
      </c>
    </row>
    <row r="57" spans="3:4">
      <c r="C57" s="171" t="s">
        <v>8</v>
      </c>
      <c r="D57" s="419">
        <v>-1004.917</v>
      </c>
    </row>
    <row r="58" spans="3:4">
      <c r="C58" s="171" t="s">
        <v>9</v>
      </c>
      <c r="D58" s="419">
        <v>-673.05499999999995</v>
      </c>
    </row>
    <row r="59" spans="3:4">
      <c r="C59" s="171" t="s">
        <v>10</v>
      </c>
      <c r="D59" s="419">
        <v>-860.10799999999995</v>
      </c>
    </row>
    <row r="60" spans="3:4">
      <c r="C60" s="171" t="s">
        <v>11</v>
      </c>
      <c r="D60" s="419">
        <v>-450.66500000000002</v>
      </c>
    </row>
    <row r="61" spans="3:4">
      <c r="C61" s="172" t="s">
        <v>12</v>
      </c>
      <c r="D61" s="420">
        <v>-357.38799999999998</v>
      </c>
    </row>
  </sheetData>
  <hyperlinks>
    <hyperlink ref="C4" location="Indice!A1" display="Indice!A1" xr:uid="{1BF38EAB-0325-4994-9448-E8484576F2F6}"/>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autoPageBreaks="0" fitToPage="1"/>
  </sheetPr>
  <dimension ref="A1:H82"/>
  <sheetViews>
    <sheetView showGridLines="0" topLeftCell="A2" workbookViewId="0">
      <selection activeCell="I13" sqref="I13"/>
    </sheetView>
  </sheetViews>
  <sheetFormatPr baseColWidth="10" defaultRowHeight="12.75"/>
  <cols>
    <col min="1" max="1" width="0.140625" style="7" customWidth="1"/>
    <col min="2" max="2" width="2.85546875" style="7" customWidth="1"/>
    <col min="3" max="3" width="23.85546875" style="7" customWidth="1"/>
    <col min="4" max="4" width="1.140625" style="7" customWidth="1"/>
    <col min="5" max="5" width="68.85546875" style="7" customWidth="1"/>
    <col min="6" max="6" width="2.85546875" style="25" customWidth="1"/>
  </cols>
  <sheetData>
    <row r="1" spans="2:8" s="7" customFormat="1" ht="0.6" customHeight="1"/>
    <row r="2" spans="2:8" s="7" customFormat="1" ht="21" customHeight="1">
      <c r="E2" s="48" t="s">
        <v>175</v>
      </c>
    </row>
    <row r="3" spans="2:8" s="7" customFormat="1" ht="15" customHeight="1">
      <c r="E3" s="9" t="s">
        <v>207</v>
      </c>
    </row>
    <row r="4" spans="2:8" s="10" customFormat="1" ht="20.100000000000001" customHeight="1">
      <c r="B4" s="11"/>
      <c r="C4" s="12" t="s">
        <v>66</v>
      </c>
    </row>
    <row r="5" spans="2:8" s="10" customFormat="1" ht="12.6" customHeight="1">
      <c r="B5" s="11"/>
      <c r="C5" s="13"/>
    </row>
    <row r="6" spans="2:8" s="10" customFormat="1" ht="13.35" customHeight="1">
      <c r="B6" s="11"/>
      <c r="C6" s="16"/>
      <c r="D6" s="22"/>
      <c r="E6" s="22"/>
    </row>
    <row r="7" spans="2:8" s="10" customFormat="1" ht="12.75" customHeight="1">
      <c r="B7" s="11"/>
      <c r="C7" s="484" t="s">
        <v>214</v>
      </c>
      <c r="D7" s="22"/>
      <c r="E7" s="169"/>
    </row>
    <row r="8" spans="2:8" s="10" customFormat="1" ht="12.75" customHeight="1">
      <c r="B8" s="11"/>
      <c r="C8" s="484"/>
      <c r="D8" s="22"/>
      <c r="E8" s="169"/>
    </row>
    <row r="9" spans="2:8" s="10" customFormat="1" ht="12.75" customHeight="1">
      <c r="B9" s="11"/>
      <c r="C9" s="121" t="s">
        <v>106</v>
      </c>
      <c r="D9" s="22"/>
      <c r="E9" s="169"/>
    </row>
    <row r="10" spans="2:8" s="10" customFormat="1" ht="12.75" customHeight="1">
      <c r="B10" s="11"/>
      <c r="C10" s="121"/>
      <c r="D10" s="22"/>
      <c r="E10" s="169"/>
    </row>
    <row r="11" spans="2:8" s="10" customFormat="1" ht="12.75" customHeight="1">
      <c r="B11" s="11"/>
      <c r="C11" s="137"/>
      <c r="D11" s="22"/>
      <c r="E11" s="169"/>
    </row>
    <row r="12" spans="2:8" s="10" customFormat="1" ht="12.75" customHeight="1">
      <c r="B12" s="11"/>
      <c r="C12" s="137"/>
      <c r="D12" s="22"/>
      <c r="E12" s="169"/>
    </row>
    <row r="13" spans="2:8" s="10" customFormat="1" ht="12.75" customHeight="1">
      <c r="B13" s="11"/>
      <c r="C13" s="16"/>
      <c r="D13" s="22"/>
      <c r="E13" s="169"/>
    </row>
    <row r="14" spans="2:8" s="10" customFormat="1" ht="12.75" customHeight="1">
      <c r="B14" s="11"/>
      <c r="C14" s="16"/>
      <c r="D14" s="22"/>
      <c r="E14" s="169"/>
    </row>
    <row r="15" spans="2:8" s="10" customFormat="1" ht="12.75" customHeight="1">
      <c r="B15" s="11"/>
      <c r="C15" s="16"/>
      <c r="D15" s="22"/>
      <c r="E15" s="169"/>
    </row>
    <row r="16" spans="2:8" s="10" customFormat="1" ht="12.75" customHeight="1">
      <c r="B16" s="11"/>
      <c r="C16" s="16"/>
      <c r="D16" s="22"/>
      <c r="E16" s="169"/>
      <c r="H16" s="126" t="str">
        <f>CONCATENATE("Precio medio final: ",ROUND('Data 1'!Q13,2)," €/MWh")</f>
        <v>Precio medio final: 118,66 €/MWh</v>
      </c>
    </row>
    <row r="17" spans="2:8" s="10" customFormat="1" ht="12.75" customHeight="1">
      <c r="B17" s="11"/>
      <c r="C17" s="16"/>
      <c r="D17" s="22"/>
      <c r="E17" s="169"/>
    </row>
    <row r="18" spans="2:8" s="10" customFormat="1" ht="12.75" customHeight="1">
      <c r="B18" s="11"/>
      <c r="C18" s="16"/>
      <c r="D18" s="22"/>
      <c r="E18" s="169"/>
    </row>
    <row r="19" spans="2:8" s="10" customFormat="1" ht="12.75" customHeight="1">
      <c r="B19" s="11"/>
      <c r="C19" s="16"/>
      <c r="D19" s="22"/>
      <c r="E19" s="169"/>
    </row>
    <row r="20" spans="2:8" s="10" customFormat="1" ht="12.75" customHeight="1">
      <c r="B20" s="11"/>
      <c r="C20" s="16"/>
      <c r="D20" s="22"/>
      <c r="E20" s="169"/>
    </row>
    <row r="21" spans="2:8" s="10" customFormat="1" ht="12.75" customHeight="1">
      <c r="B21" s="11"/>
      <c r="C21" s="16"/>
      <c r="D21" s="22"/>
      <c r="E21" s="169"/>
    </row>
    <row r="22" spans="2:8">
      <c r="E22" s="169"/>
      <c r="F22" s="10"/>
      <c r="G22" s="10"/>
      <c r="H22" s="10"/>
    </row>
    <row r="23" spans="2:8">
      <c r="E23" s="169"/>
      <c r="F23" s="10"/>
      <c r="G23" s="10"/>
      <c r="H23" s="10"/>
    </row>
    <row r="24" spans="2:8">
      <c r="E24" s="169"/>
      <c r="F24" s="10"/>
      <c r="G24" s="10"/>
      <c r="H24" s="10"/>
    </row>
    <row r="25" spans="2:8">
      <c r="E25" s="23"/>
      <c r="F25" s="10"/>
      <c r="G25" s="10"/>
      <c r="H25" s="10"/>
    </row>
    <row r="26" spans="2:8">
      <c r="E26" s="23"/>
    </row>
    <row r="27" spans="2:8">
      <c r="E27" s="23"/>
    </row>
    <row r="28" spans="2:8">
      <c r="E28" s="23"/>
    </row>
    <row r="39" spans="5:5">
      <c r="E39" s="369"/>
    </row>
    <row r="82" spans="2:2">
      <c r="B82" s="4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8"/>
  </mergeCells>
  <phoneticPr fontId="0" type="noConversion"/>
  <hyperlinks>
    <hyperlink ref="C4" location="Indice!A1" display="Indice!A1" xr:uid="{00000000-0004-0000-02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H82"/>
  <sheetViews>
    <sheetView showGridLines="0" topLeftCell="A12" zoomScaleNormal="100" workbookViewId="0">
      <selection activeCell="G31" sqref="G31"/>
    </sheetView>
  </sheetViews>
  <sheetFormatPr baseColWidth="10" defaultRowHeight="12.75"/>
  <cols>
    <col min="1" max="1" width="0.140625" style="7" customWidth="1"/>
    <col min="2" max="2" width="2.85546875" style="7" customWidth="1"/>
    <col min="3" max="3" width="23.85546875" style="7" customWidth="1"/>
    <col min="4" max="4" width="1.140625" style="7" customWidth="1"/>
    <col min="5" max="5" width="105.85546875" style="7" customWidth="1"/>
    <col min="6" max="6" width="1.85546875" style="25" customWidth="1"/>
  </cols>
  <sheetData>
    <row r="1" spans="2:5" s="7" customFormat="1" ht="0.6" customHeight="1"/>
    <row r="2" spans="2:5" s="7" customFormat="1" ht="21" customHeight="1">
      <c r="E2" s="228" t="s">
        <v>175</v>
      </c>
    </row>
    <row r="3" spans="2:5" s="7" customFormat="1" ht="15" customHeight="1">
      <c r="E3" s="229" t="s">
        <v>207</v>
      </c>
    </row>
    <row r="4" spans="2:5" s="10" customFormat="1" ht="20.100000000000001" customHeight="1">
      <c r="B4" s="11"/>
      <c r="C4" s="12" t="str">
        <f>'C1'!C4</f>
        <v>Servicios de ajuste</v>
      </c>
    </row>
    <row r="5" spans="2:5" s="10" customFormat="1" ht="12.6" customHeight="1">
      <c r="B5" s="11"/>
      <c r="C5" s="13"/>
    </row>
    <row r="6" spans="2:5" s="10" customFormat="1" ht="13.35" customHeight="1">
      <c r="B6" s="11"/>
      <c r="C6" s="16"/>
      <c r="D6" s="22"/>
      <c r="E6" s="22"/>
    </row>
    <row r="7" spans="2:5" s="10" customFormat="1" ht="12.75" customHeight="1">
      <c r="B7" s="11"/>
      <c r="C7" s="484" t="s">
        <v>179</v>
      </c>
      <c r="D7" s="22"/>
      <c r="E7" s="169"/>
    </row>
    <row r="8" spans="2:5" s="10" customFormat="1" ht="12.75" customHeight="1">
      <c r="B8" s="11"/>
      <c r="C8" s="484"/>
      <c r="D8" s="22"/>
      <c r="E8" s="169"/>
    </row>
    <row r="9" spans="2:5" s="10" customFormat="1" ht="12.75" customHeight="1">
      <c r="B9" s="11"/>
      <c r="C9" s="484"/>
      <c r="D9" s="22"/>
      <c r="E9" s="169"/>
    </row>
    <row r="10" spans="2:5" s="10" customFormat="1" ht="12.75" customHeight="1">
      <c r="B10" s="11"/>
      <c r="C10" s="484"/>
      <c r="D10" s="22"/>
      <c r="E10" s="169"/>
    </row>
    <row r="11" spans="2:5" s="10" customFormat="1" ht="12.75" customHeight="1">
      <c r="B11" s="11"/>
      <c r="C11" s="121" t="s">
        <v>51</v>
      </c>
      <c r="D11" s="22"/>
      <c r="E11" s="169"/>
    </row>
    <row r="12" spans="2:5" s="10" customFormat="1" ht="12.75" customHeight="1">
      <c r="B12" s="11"/>
      <c r="C12" s="137"/>
      <c r="D12" s="22"/>
      <c r="E12" s="169"/>
    </row>
    <row r="13" spans="2:5" s="10" customFormat="1" ht="12.75" customHeight="1">
      <c r="B13" s="11"/>
      <c r="C13" s="16"/>
      <c r="D13" s="22"/>
      <c r="E13" s="169"/>
    </row>
    <row r="14" spans="2:5" s="10" customFormat="1" ht="12.75" customHeight="1">
      <c r="B14" s="11"/>
      <c r="C14" s="16"/>
      <c r="D14" s="22"/>
      <c r="E14" s="169"/>
    </row>
    <row r="15" spans="2:5" s="10" customFormat="1" ht="12.75" customHeight="1">
      <c r="B15" s="11"/>
      <c r="C15" s="16"/>
      <c r="D15" s="22"/>
      <c r="E15" s="169"/>
    </row>
    <row r="16" spans="2:5" s="10" customFormat="1" ht="12.75" customHeight="1">
      <c r="B16" s="11"/>
      <c r="C16" s="16"/>
      <c r="D16" s="22"/>
      <c r="E16" s="169"/>
    </row>
    <row r="17" spans="2:8" s="10" customFormat="1" ht="12.75" customHeight="1">
      <c r="B17" s="11"/>
      <c r="C17" s="16"/>
      <c r="D17" s="22"/>
      <c r="E17" s="169"/>
    </row>
    <row r="18" spans="2:8" s="10" customFormat="1" ht="12.75" customHeight="1">
      <c r="B18" s="11"/>
      <c r="C18" s="16"/>
      <c r="D18" s="22"/>
      <c r="E18" s="169"/>
    </row>
    <row r="19" spans="2:8" s="10" customFormat="1" ht="12.75" customHeight="1">
      <c r="B19" s="11"/>
      <c r="C19" s="16"/>
      <c r="D19" s="22"/>
      <c r="E19" s="169"/>
    </row>
    <row r="20" spans="2:8" s="10" customFormat="1" ht="12.75" customHeight="1">
      <c r="B20" s="11"/>
      <c r="C20" s="16"/>
      <c r="D20" s="22"/>
      <c r="E20" s="169"/>
    </row>
    <row r="21" spans="2:8" s="10" customFormat="1" ht="12.75" customHeight="1">
      <c r="B21" s="11"/>
      <c r="C21" s="16"/>
      <c r="D21" s="22"/>
      <c r="E21" s="169"/>
    </row>
    <row r="22" spans="2:8">
      <c r="E22" s="169"/>
      <c r="F22" s="10"/>
      <c r="G22" s="10"/>
      <c r="H22" s="10"/>
    </row>
    <row r="23" spans="2:8">
      <c r="E23" s="169"/>
      <c r="F23" s="10"/>
      <c r="G23" s="10"/>
      <c r="H23" s="10"/>
    </row>
    <row r="24" spans="2:8">
      <c r="E24" s="169"/>
      <c r="F24" s="10"/>
      <c r="G24" s="10"/>
      <c r="H24" s="10"/>
    </row>
    <row r="25" spans="2:8">
      <c r="E25" s="23"/>
      <c r="F25" s="10"/>
      <c r="G25" s="10"/>
      <c r="H25" s="10"/>
    </row>
    <row r="26" spans="2:8">
      <c r="E26" s="23"/>
    </row>
    <row r="27" spans="2:8">
      <c r="E27" s="23"/>
    </row>
    <row r="28" spans="2:8">
      <c r="E28" s="23"/>
    </row>
    <row r="82" spans="2:2">
      <c r="B82" s="49"/>
    </row>
  </sheetData>
  <mergeCells count="1">
    <mergeCell ref="C7:C10"/>
  </mergeCells>
  <hyperlinks>
    <hyperlink ref="C4" location="Indice!A1" display="Indice!A1" xr:uid="{00000000-0004-0000-03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pageSetUpPr autoPageBreaks="0" fitToPage="1"/>
  </sheetPr>
  <dimension ref="A1:F82"/>
  <sheetViews>
    <sheetView showGridLines="0" topLeftCell="A2" zoomScaleNormal="100" workbookViewId="0">
      <selection activeCell="H9" sqref="H9"/>
    </sheetView>
  </sheetViews>
  <sheetFormatPr baseColWidth="10" defaultRowHeight="12.75"/>
  <cols>
    <col min="1" max="1" width="0.140625" style="7" customWidth="1"/>
    <col min="2" max="2" width="2.85546875" style="7" customWidth="1"/>
    <col min="3" max="3" width="23.85546875" style="7" customWidth="1"/>
    <col min="4" max="4" width="1.140625" style="7" customWidth="1"/>
    <col min="5" max="5" width="105.85546875" style="7" customWidth="1"/>
    <col min="6" max="6" width="2.5703125" style="25" customWidth="1"/>
  </cols>
  <sheetData>
    <row r="1" spans="2:5" s="7" customFormat="1" ht="0.6" customHeight="1"/>
    <row r="2" spans="2:5" s="7" customFormat="1" ht="21" customHeight="1">
      <c r="E2" s="228" t="s">
        <v>175</v>
      </c>
    </row>
    <row r="3" spans="2:5" s="7" customFormat="1" ht="15" customHeight="1">
      <c r="E3" s="229" t="s">
        <v>207</v>
      </c>
    </row>
    <row r="4" spans="2:5" s="10" customFormat="1" ht="20.100000000000001" customHeight="1">
      <c r="B4" s="11"/>
      <c r="C4" s="12" t="str">
        <f>'C1'!C4</f>
        <v>Servicios de ajuste</v>
      </c>
    </row>
    <row r="5" spans="2:5" s="10" customFormat="1" ht="12.6" customHeight="1">
      <c r="B5" s="11"/>
      <c r="C5" s="13"/>
    </row>
    <row r="6" spans="2:5" s="10" customFormat="1" ht="13.35" customHeight="1">
      <c r="B6" s="11"/>
      <c r="C6" s="16"/>
      <c r="D6" s="22"/>
      <c r="E6" s="22"/>
    </row>
    <row r="7" spans="2:5" s="10" customFormat="1" ht="12.75" customHeight="1">
      <c r="B7" s="11"/>
      <c r="C7" s="485" t="s">
        <v>143</v>
      </c>
      <c r="D7" s="22"/>
      <c r="E7" s="169"/>
    </row>
    <row r="8" spans="2:5" s="10" customFormat="1" ht="12.75" customHeight="1">
      <c r="B8" s="11"/>
      <c r="C8" s="485"/>
      <c r="D8" s="22"/>
      <c r="E8" s="169"/>
    </row>
    <row r="9" spans="2:5" s="10" customFormat="1" ht="12.75" customHeight="1">
      <c r="B9" s="11"/>
      <c r="C9" s="485"/>
      <c r="D9" s="22"/>
      <c r="E9" s="169"/>
    </row>
    <row r="10" spans="2:5" s="10" customFormat="1" ht="12.75" customHeight="1">
      <c r="B10" s="11"/>
      <c r="C10" s="485" t="s">
        <v>51</v>
      </c>
      <c r="D10" s="22"/>
      <c r="E10" s="169"/>
    </row>
    <row r="11" spans="2:5" s="10" customFormat="1" ht="12.75" customHeight="1">
      <c r="B11" s="11"/>
      <c r="C11" s="485"/>
      <c r="D11" s="22"/>
      <c r="E11" s="138"/>
    </row>
    <row r="12" spans="2:5" s="10" customFormat="1" ht="12.75" customHeight="1">
      <c r="B12" s="11"/>
      <c r="C12" s="485"/>
      <c r="D12" s="22"/>
      <c r="E12" s="138"/>
    </row>
    <row r="13" spans="2:5" s="10" customFormat="1" ht="12.75" customHeight="1">
      <c r="B13" s="11"/>
      <c r="C13" s="16"/>
      <c r="D13" s="22"/>
      <c r="E13" s="138"/>
    </row>
    <row r="14" spans="2:5" s="10" customFormat="1" ht="12.75" customHeight="1">
      <c r="B14" s="11"/>
      <c r="C14" s="16"/>
      <c r="D14" s="22"/>
      <c r="E14" s="138"/>
    </row>
    <row r="15" spans="2:5" s="10" customFormat="1" ht="12.75" customHeight="1">
      <c r="B15" s="11"/>
      <c r="C15" s="16"/>
      <c r="D15" s="22"/>
      <c r="E15" s="138"/>
    </row>
    <row r="16" spans="2:5" s="10" customFormat="1" ht="12.75" customHeight="1">
      <c r="B16" s="11"/>
      <c r="C16" s="16"/>
      <c r="D16" s="22"/>
      <c r="E16" s="138"/>
    </row>
    <row r="17" spans="2:5" s="10" customFormat="1" ht="12.75" customHeight="1">
      <c r="B17" s="11"/>
      <c r="C17" s="16"/>
      <c r="D17" s="22"/>
      <c r="E17" s="138"/>
    </row>
    <row r="18" spans="2:5" s="10" customFormat="1" ht="12.75" customHeight="1">
      <c r="B18" s="11"/>
      <c r="C18" s="16"/>
      <c r="D18" s="22"/>
      <c r="E18" s="138"/>
    </row>
    <row r="19" spans="2:5" s="10" customFormat="1" ht="12.75" customHeight="1">
      <c r="B19" s="11"/>
      <c r="C19" s="16"/>
      <c r="D19" s="22"/>
      <c r="E19" s="138"/>
    </row>
    <row r="20" spans="2:5" s="10" customFormat="1" ht="12.75" customHeight="1">
      <c r="B20" s="11"/>
      <c r="C20" s="16"/>
      <c r="D20" s="22"/>
      <c r="E20" s="138"/>
    </row>
    <row r="21" spans="2:5" s="10" customFormat="1" ht="12.75" customHeight="1">
      <c r="B21" s="11"/>
      <c r="C21" s="16"/>
      <c r="D21" s="22"/>
      <c r="E21" s="138"/>
    </row>
    <row r="22" spans="2:5">
      <c r="E22" s="170"/>
    </row>
    <row r="23" spans="2:5">
      <c r="E23" s="170"/>
    </row>
    <row r="24" spans="2:5">
      <c r="E24" s="170"/>
    </row>
    <row r="25" spans="2:5" ht="16.350000000000001" customHeight="1">
      <c r="E25" s="76"/>
    </row>
    <row r="82" spans="2:2">
      <c r="B82" s="4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2">
    <mergeCell ref="C7:C9"/>
    <mergeCell ref="C10:C12"/>
  </mergeCells>
  <phoneticPr fontId="0" type="noConversion"/>
  <hyperlinks>
    <hyperlink ref="C4" location="Indice!A1" display="Indice!A1" xr:uid="{00000000-0004-0000-04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2">
    <pageSetUpPr autoPageBreaks="0" fitToPage="1"/>
  </sheetPr>
  <dimension ref="A1:S84"/>
  <sheetViews>
    <sheetView showGridLines="0" topLeftCell="A12" workbookViewId="0">
      <selection activeCell="G28" sqref="G28"/>
    </sheetView>
  </sheetViews>
  <sheetFormatPr baseColWidth="10" defaultRowHeight="12.75"/>
  <cols>
    <col min="1" max="1" width="0.140625" style="7" customWidth="1"/>
    <col min="2" max="2" width="2.85546875" style="7" customWidth="1"/>
    <col min="3" max="3" width="23.85546875" style="7" customWidth="1"/>
    <col min="4" max="4" width="1.140625" style="7" customWidth="1"/>
    <col min="5" max="5" width="34.140625" style="7" customWidth="1"/>
    <col min="6" max="7" width="6.140625" customWidth="1"/>
    <col min="8" max="8" width="0.85546875" customWidth="1"/>
    <col min="9" max="10" width="6.140625" customWidth="1"/>
    <col min="11" max="11" width="0.85546875" customWidth="1"/>
    <col min="12" max="13" width="6.140625" customWidth="1"/>
    <col min="14" max="14" width="2.85546875" customWidth="1"/>
  </cols>
  <sheetData>
    <row r="1" spans="2:19" s="7" customFormat="1" ht="0.6" customHeight="1"/>
    <row r="2" spans="2:19" s="7" customFormat="1" ht="21" customHeight="1">
      <c r="E2" s="481" t="s">
        <v>175</v>
      </c>
      <c r="F2" s="481"/>
      <c r="G2" s="481"/>
      <c r="H2" s="481"/>
      <c r="I2" s="481"/>
      <c r="J2" s="481"/>
      <c r="K2" s="481"/>
      <c r="L2" s="481"/>
      <c r="M2" s="481"/>
    </row>
    <row r="3" spans="2:19" s="7" customFormat="1" ht="15" customHeight="1">
      <c r="E3" s="482" t="s">
        <v>207</v>
      </c>
      <c r="F3" s="482"/>
      <c r="G3" s="482"/>
      <c r="H3" s="482"/>
      <c r="I3" s="482"/>
      <c r="J3" s="482"/>
      <c r="K3" s="482"/>
      <c r="L3" s="482"/>
      <c r="M3" s="482"/>
    </row>
    <row r="4" spans="2:19" s="10" customFormat="1" ht="20.100000000000001" customHeight="1">
      <c r="B4" s="11"/>
      <c r="C4" s="12" t="str">
        <f>'C1'!C4</f>
        <v>Servicios de ajuste</v>
      </c>
    </row>
    <row r="5" spans="2:19" s="10" customFormat="1" ht="12.6" customHeight="1">
      <c r="B5" s="11"/>
      <c r="C5" s="13"/>
    </row>
    <row r="6" spans="2:19" s="10" customFormat="1" ht="13.35" customHeight="1">
      <c r="B6" s="11"/>
      <c r="C6" s="16"/>
      <c r="D6" s="22"/>
      <c r="E6" s="22"/>
    </row>
    <row r="7" spans="2:19" s="10" customFormat="1" ht="12.75" customHeight="1">
      <c r="B7" s="11"/>
      <c r="C7" s="485" t="s">
        <v>206</v>
      </c>
      <c r="D7" s="22"/>
      <c r="E7" s="3"/>
      <c r="F7" s="486">
        <v>2020</v>
      </c>
      <c r="G7" s="486"/>
      <c r="H7" s="27"/>
      <c r="I7" s="486">
        <v>2021</v>
      </c>
      <c r="J7" s="486"/>
      <c r="K7" s="27"/>
      <c r="L7" s="486" t="s">
        <v>218</v>
      </c>
      <c r="M7" s="487"/>
      <c r="Q7" s="67"/>
    </row>
    <row r="8" spans="2:19" s="10" customFormat="1" ht="12.75" customHeight="1">
      <c r="B8" s="11"/>
      <c r="C8" s="485"/>
      <c r="D8" s="22"/>
      <c r="E8" s="29"/>
      <c r="F8" s="102" t="s">
        <v>44</v>
      </c>
      <c r="G8" s="102" t="s">
        <v>45</v>
      </c>
      <c r="H8" s="103"/>
      <c r="I8" s="102" t="s">
        <v>44</v>
      </c>
      <c r="J8" s="102" t="s">
        <v>45</v>
      </c>
      <c r="K8" s="102"/>
      <c r="L8" s="102" t="s">
        <v>44</v>
      </c>
      <c r="M8" s="102" t="s">
        <v>45</v>
      </c>
      <c r="N8" s="131"/>
      <c r="O8" s="131"/>
      <c r="P8" s="492"/>
      <c r="Q8" s="492"/>
      <c r="R8" s="489"/>
      <c r="S8" s="489"/>
    </row>
    <row r="9" spans="2:19" s="10" customFormat="1" ht="12.75" hidden="1" customHeight="1">
      <c r="B9" s="11"/>
      <c r="C9" s="485"/>
      <c r="D9" s="22"/>
      <c r="E9" s="17"/>
      <c r="F9" s="91"/>
      <c r="G9" s="91"/>
      <c r="H9" s="91"/>
      <c r="I9" s="91"/>
      <c r="J9" s="91"/>
      <c r="K9" s="91"/>
      <c r="L9" s="92"/>
      <c r="M9" s="91"/>
      <c r="N9" s="132">
        <f>F9</f>
        <v>0</v>
      </c>
      <c r="O9" s="132">
        <f>I9</f>
        <v>0</v>
      </c>
      <c r="P9" s="133" t="e">
        <f t="shared" ref="P9:P16" si="0">((O9/N9)-1)*100</f>
        <v>#DIV/0!</v>
      </c>
      <c r="Q9" s="134"/>
      <c r="R9" s="73"/>
      <c r="S9" s="73"/>
    </row>
    <row r="10" spans="2:19" s="10" customFormat="1" ht="12.75" customHeight="1">
      <c r="B10" s="11"/>
      <c r="C10" s="485"/>
      <c r="D10" s="22"/>
      <c r="E10" s="459" t="s">
        <v>251</v>
      </c>
      <c r="F10" s="460">
        <f>SUM(F11:F12)</f>
        <v>10159.4036</v>
      </c>
      <c r="G10" s="460">
        <f t="shared" ref="G10:K10" si="1">SUM(G11:G12)</f>
        <v>914.27479999999991</v>
      </c>
      <c r="H10" s="460">
        <f t="shared" si="1"/>
        <v>0</v>
      </c>
      <c r="I10" s="460">
        <f t="shared" si="1"/>
        <v>9474.5532999999978</v>
      </c>
      <c r="J10" s="460">
        <f t="shared" si="1"/>
        <v>911.88480000000004</v>
      </c>
      <c r="K10" s="460">
        <f t="shared" si="1"/>
        <v>0</v>
      </c>
      <c r="L10" s="461">
        <f t="shared" ref="L10:M17" si="2">(I10/F10-1)*100</f>
        <v>-6.7410482638961433</v>
      </c>
      <c r="M10" s="461">
        <f t="shared" si="2"/>
        <v>-0.26140937057435032</v>
      </c>
      <c r="N10" s="320"/>
      <c r="O10" s="320"/>
      <c r="P10" s="133"/>
      <c r="Q10" s="136"/>
      <c r="R10" s="73"/>
      <c r="S10" s="73"/>
    </row>
    <row r="11" spans="2:19" s="10" customFormat="1" ht="12.75" customHeight="1">
      <c r="B11" s="11"/>
      <c r="C11" s="452"/>
      <c r="D11" s="22"/>
      <c r="E11" s="171" t="s">
        <v>241</v>
      </c>
      <c r="F11" s="174">
        <f>'Data 2'!E9</f>
        <v>9431.1530000000002</v>
      </c>
      <c r="G11" s="174">
        <f>'Data 2'!F9</f>
        <v>548.25609999999995</v>
      </c>
      <c r="H11" s="174"/>
      <c r="I11" s="174">
        <f>'Data 2'!H9</f>
        <v>7788.7959999999985</v>
      </c>
      <c r="J11" s="174">
        <f>'Data 2'!I9</f>
        <v>253.11579999999998</v>
      </c>
      <c r="K11" s="175"/>
      <c r="L11" s="176">
        <f t="shared" si="2"/>
        <v>-17.414169826319238</v>
      </c>
      <c r="M11" s="176">
        <f t="shared" si="2"/>
        <v>-53.83256109690344</v>
      </c>
      <c r="N11" s="320"/>
      <c r="O11" s="320"/>
      <c r="P11" s="133"/>
      <c r="Q11" s="454"/>
      <c r="R11" s="453"/>
      <c r="S11" s="453"/>
    </row>
    <row r="12" spans="2:19" s="10" customFormat="1" ht="12.75" customHeight="1">
      <c r="B12" s="11"/>
      <c r="C12" s="122" t="s">
        <v>43</v>
      </c>
      <c r="D12" s="22"/>
      <c r="E12" s="179" t="s">
        <v>242</v>
      </c>
      <c r="F12" s="180">
        <f>'Data 2'!E13</f>
        <v>728.25060000000008</v>
      </c>
      <c r="G12" s="180">
        <f>'Data 2'!F13</f>
        <v>366.01869999999997</v>
      </c>
      <c r="H12" s="180"/>
      <c r="I12" s="180">
        <f>'Data 2'!H13</f>
        <v>1685.7572999999998</v>
      </c>
      <c r="J12" s="180">
        <f>'Data 2'!I13</f>
        <v>658.76900000000001</v>
      </c>
      <c r="K12" s="181"/>
      <c r="L12" s="182">
        <f t="shared" si="2"/>
        <v>131.48038600998055</v>
      </c>
      <c r="M12" s="182">
        <f t="shared" si="2"/>
        <v>79.982334235928391</v>
      </c>
      <c r="N12" s="132">
        <f>F16+G16</f>
        <v>2603.2713999999996</v>
      </c>
      <c r="O12" s="132">
        <f>I16+J16</f>
        <v>3481.7197999999999</v>
      </c>
      <c r="P12" s="133">
        <f t="shared" si="0"/>
        <v>33.744019159892446</v>
      </c>
      <c r="Q12" s="134"/>
      <c r="R12" s="73"/>
      <c r="S12" s="73"/>
    </row>
    <row r="13" spans="2:19" s="10" customFormat="1" ht="12.75" customHeight="1">
      <c r="B13" s="11"/>
      <c r="C13" s="122"/>
      <c r="D13" s="22"/>
      <c r="E13" s="459" t="s">
        <v>243</v>
      </c>
      <c r="F13" s="460">
        <f>SUM(F14:F17)</f>
        <v>4890.2193740000002</v>
      </c>
      <c r="G13" s="460">
        <f t="shared" ref="G13:K13" si="3">SUM(G14:G17)</f>
        <v>3599.4047020000003</v>
      </c>
      <c r="H13" s="460">
        <f t="shared" si="3"/>
        <v>0</v>
      </c>
      <c r="I13" s="460">
        <f t="shared" si="3"/>
        <v>5824.2266779999991</v>
      </c>
      <c r="J13" s="460">
        <f t="shared" si="3"/>
        <v>4480.3304309999994</v>
      </c>
      <c r="K13" s="460">
        <f t="shared" si="3"/>
        <v>0</v>
      </c>
      <c r="L13" s="461">
        <f t="shared" si="2"/>
        <v>19.099497028003864</v>
      </c>
      <c r="M13" s="461">
        <f t="shared" si="2"/>
        <v>24.474206207224071</v>
      </c>
      <c r="N13" s="132"/>
      <c r="O13" s="132"/>
      <c r="P13" s="133"/>
      <c r="Q13" s="454"/>
      <c r="R13" s="453"/>
      <c r="S13" s="453"/>
    </row>
    <row r="14" spans="2:19" s="10" customFormat="1" ht="12.75" customHeight="1">
      <c r="B14" s="11"/>
      <c r="C14" s="122"/>
      <c r="D14" s="22"/>
      <c r="E14" s="171" t="s">
        <v>244</v>
      </c>
      <c r="F14" s="174">
        <f>'Data 2'!E12</f>
        <v>2107.3498</v>
      </c>
      <c r="G14" s="174">
        <f>'Data 2'!F12</f>
        <v>871.51649999999995</v>
      </c>
      <c r="H14" s="174"/>
      <c r="I14" s="174">
        <f>'Data 2'!H12</f>
        <v>2168.3284999999996</v>
      </c>
      <c r="J14" s="174">
        <f>'Data 2'!I12</f>
        <v>851.94569999999999</v>
      </c>
      <c r="K14" s="177"/>
      <c r="L14" s="176">
        <f t="shared" si="2"/>
        <v>2.8936202238470266</v>
      </c>
      <c r="M14" s="176">
        <f t="shared" si="2"/>
        <v>-2.2456029231804564</v>
      </c>
      <c r="N14" s="132"/>
      <c r="O14" s="132"/>
      <c r="P14" s="133"/>
      <c r="Q14" s="454"/>
      <c r="R14" s="453"/>
      <c r="S14" s="453"/>
    </row>
    <row r="15" spans="2:19" s="10" customFormat="1" ht="12.75" customHeight="1">
      <c r="B15" s="11"/>
      <c r="C15" s="122"/>
      <c r="D15" s="22"/>
      <c r="E15" s="171" t="s">
        <v>245</v>
      </c>
      <c r="F15" s="174">
        <f>'Data 2'!E10</f>
        <v>1212.0149000000001</v>
      </c>
      <c r="G15" s="174">
        <f>'Data 2'!F10</f>
        <v>1631.2566000000002</v>
      </c>
      <c r="H15" s="174"/>
      <c r="I15" s="174">
        <f>'Data 2'!H10</f>
        <v>1299.5825</v>
      </c>
      <c r="J15" s="174">
        <f>'Data 2'!I10</f>
        <v>1540.8695</v>
      </c>
      <c r="K15" s="177"/>
      <c r="L15" s="176">
        <f t="shared" si="2"/>
        <v>7.2249606832391233</v>
      </c>
      <c r="M15" s="176">
        <f t="shared" si="2"/>
        <v>-5.5409492289563822</v>
      </c>
      <c r="N15" s="132">
        <f>F14+G14</f>
        <v>2978.8662999999997</v>
      </c>
      <c r="O15" s="132">
        <f>I14+J14</f>
        <v>3020.2741999999998</v>
      </c>
      <c r="P15" s="133">
        <f t="shared" si="0"/>
        <v>1.3900556731935243</v>
      </c>
      <c r="Q15" s="134"/>
      <c r="R15" s="73"/>
      <c r="S15" s="73"/>
    </row>
    <row r="16" spans="2:19" s="10" customFormat="1" ht="12.75" customHeight="1">
      <c r="B16" s="11"/>
      <c r="C16" s="16"/>
      <c r="D16" s="22"/>
      <c r="E16" s="178" t="s">
        <v>246</v>
      </c>
      <c r="F16" s="174">
        <f>'Data 2'!E11</f>
        <v>1542.6999999999998</v>
      </c>
      <c r="G16" s="174">
        <f>'Data 2'!F11</f>
        <v>1060.5713999999998</v>
      </c>
      <c r="H16" s="174"/>
      <c r="I16" s="174">
        <f>'Data 2'!H11</f>
        <v>2159.6030000000001</v>
      </c>
      <c r="J16" s="174">
        <f>'Data 2'!I11</f>
        <v>1322.1168</v>
      </c>
      <c r="K16" s="177"/>
      <c r="L16" s="176">
        <f t="shared" si="2"/>
        <v>39.988526609191702</v>
      </c>
      <c r="M16" s="176">
        <f t="shared" si="2"/>
        <v>24.660800772112125</v>
      </c>
      <c r="N16" s="132">
        <f>F12+G12</f>
        <v>1094.2692999999999</v>
      </c>
      <c r="O16" s="132">
        <f>I12+J12</f>
        <v>2344.5262999999995</v>
      </c>
      <c r="P16" s="133">
        <f t="shared" si="0"/>
        <v>114.25496447720866</v>
      </c>
      <c r="Q16" s="126"/>
    </row>
    <row r="17" spans="2:19" ht="12.75" customHeight="1">
      <c r="E17" s="171" t="s">
        <v>249</v>
      </c>
      <c r="F17" s="174">
        <v>28.154674</v>
      </c>
      <c r="G17" s="174">
        <v>36.060201999999997</v>
      </c>
      <c r="H17" s="174"/>
      <c r="I17" s="174">
        <v>196.71267800000001</v>
      </c>
      <c r="J17" s="174">
        <v>765.39843099999996</v>
      </c>
      <c r="K17" s="177"/>
      <c r="L17" s="176">
        <f t="shared" si="2"/>
        <v>598.6856889197154</v>
      </c>
      <c r="M17" s="176">
        <f t="shared" si="2"/>
        <v>2022.5572474607879</v>
      </c>
      <c r="N17" s="321"/>
      <c r="O17" s="322"/>
      <c r="P17" s="322"/>
      <c r="Q17" s="74"/>
      <c r="R17" s="74"/>
      <c r="S17" s="74"/>
    </row>
    <row r="18" spans="2:19" ht="17.25" customHeight="1">
      <c r="E18" s="183" t="s">
        <v>72</v>
      </c>
      <c r="F18" s="493">
        <f>F10+G10+F13+G13</f>
        <v>19563.302476000001</v>
      </c>
      <c r="G18" s="493"/>
      <c r="H18" s="184"/>
      <c r="I18" s="493">
        <f>I10+J10+I13+J13</f>
        <v>20690.995208999997</v>
      </c>
      <c r="J18" s="493"/>
      <c r="K18" s="184"/>
      <c r="L18" s="494">
        <f>((I18/F18)-1)*100</f>
        <v>5.7643270321226847</v>
      </c>
      <c r="M18" s="494"/>
      <c r="O18" s="74"/>
      <c r="P18" s="322"/>
      <c r="Q18" s="74"/>
      <c r="R18" s="74"/>
      <c r="S18" s="74"/>
    </row>
    <row r="19" spans="2:19" ht="3" customHeight="1">
      <c r="B19"/>
      <c r="C19" s="74"/>
      <c r="D19"/>
      <c r="E19" s="462"/>
      <c r="F19" s="462"/>
      <c r="G19" s="462"/>
      <c r="H19" s="462"/>
      <c r="I19" s="462"/>
      <c r="J19" s="462"/>
      <c r="K19" s="462"/>
      <c r="L19" s="462"/>
      <c r="M19" s="462"/>
      <c r="O19" s="74"/>
      <c r="P19" s="322"/>
      <c r="Q19" s="74"/>
      <c r="R19" s="74"/>
      <c r="S19" s="74"/>
    </row>
    <row r="20" spans="2:19" ht="12.75" customHeight="1">
      <c r="E20" s="490" t="s">
        <v>248</v>
      </c>
      <c r="F20" s="490"/>
      <c r="G20" s="490"/>
      <c r="H20" s="490"/>
      <c r="I20" s="490"/>
      <c r="J20" s="490"/>
      <c r="K20" s="490"/>
      <c r="L20" s="490"/>
      <c r="M20" s="490"/>
      <c r="O20" s="74"/>
      <c r="P20" s="322"/>
      <c r="Q20" s="74"/>
      <c r="R20" s="74"/>
      <c r="S20" s="74"/>
    </row>
    <row r="21" spans="2:19" ht="12.75" customHeight="1">
      <c r="E21" s="491" t="s">
        <v>131</v>
      </c>
      <c r="F21" s="491"/>
      <c r="G21" s="491"/>
      <c r="H21" s="491"/>
      <c r="I21" s="491"/>
      <c r="J21" s="491"/>
      <c r="K21" s="491"/>
      <c r="L21" s="491"/>
      <c r="M21" s="491"/>
    </row>
    <row r="22" spans="2:19">
      <c r="E22" s="488" t="s">
        <v>204</v>
      </c>
      <c r="F22" s="488"/>
      <c r="G22" s="488"/>
      <c r="H22" s="488"/>
      <c r="I22" s="488"/>
      <c r="J22" s="488"/>
      <c r="K22" s="488"/>
      <c r="L22" s="488"/>
      <c r="M22" s="488"/>
      <c r="N22" s="83"/>
    </row>
    <row r="23" spans="2:19">
      <c r="E23" s="488"/>
      <c r="F23" s="488"/>
      <c r="G23" s="488"/>
      <c r="H23" s="488"/>
      <c r="I23" s="488"/>
      <c r="J23" s="488"/>
      <c r="K23" s="488"/>
      <c r="L23" s="488"/>
      <c r="M23" s="488"/>
    </row>
    <row r="24" spans="2:19">
      <c r="E24" s="488" t="s">
        <v>252</v>
      </c>
      <c r="F24" s="488"/>
      <c r="G24" s="488"/>
      <c r="H24" s="488"/>
      <c r="I24" s="488"/>
      <c r="J24" s="488"/>
      <c r="K24" s="488"/>
      <c r="L24" s="488"/>
      <c r="M24" s="488"/>
    </row>
    <row r="25" spans="2:19">
      <c r="E25" s="488"/>
      <c r="F25" s="488"/>
      <c r="G25" s="488"/>
      <c r="H25" s="488"/>
      <c r="I25" s="488"/>
      <c r="J25" s="488"/>
      <c r="K25" s="488"/>
      <c r="L25" s="488"/>
      <c r="M25" s="488"/>
    </row>
    <row r="84" spans="2:2">
      <c r="B84" s="4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5">
    <mergeCell ref="E24:M25"/>
    <mergeCell ref="R8:S8"/>
    <mergeCell ref="C7:C10"/>
    <mergeCell ref="E20:M20"/>
    <mergeCell ref="E21:M21"/>
    <mergeCell ref="P8:Q8"/>
    <mergeCell ref="F18:G18"/>
    <mergeCell ref="I18:J18"/>
    <mergeCell ref="L18:M18"/>
    <mergeCell ref="E22:M23"/>
    <mergeCell ref="E2:M2"/>
    <mergeCell ref="E3:M3"/>
    <mergeCell ref="F7:G7"/>
    <mergeCell ref="I7:J7"/>
    <mergeCell ref="L7:M7"/>
  </mergeCells>
  <phoneticPr fontId="0" type="noConversion"/>
  <hyperlinks>
    <hyperlink ref="C4" location="Indice!A1" display="Indice!A1" xr:uid="{00000000-0004-0000-05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S84"/>
  <sheetViews>
    <sheetView showGridLines="0" topLeftCell="A2" workbookViewId="0">
      <selection activeCell="E15" sqref="E15"/>
    </sheetView>
  </sheetViews>
  <sheetFormatPr baseColWidth="10" defaultRowHeight="12.75"/>
  <cols>
    <col min="1" max="1" width="0.140625" style="7" customWidth="1"/>
    <col min="2" max="2" width="2.85546875" style="7" customWidth="1"/>
    <col min="3" max="3" width="23.85546875" style="7" customWidth="1"/>
    <col min="4" max="4" width="1.140625" style="7" customWidth="1"/>
    <col min="5" max="5" width="31.42578125" style="7" customWidth="1"/>
    <col min="6" max="7" width="6.140625" customWidth="1"/>
    <col min="8" max="8" width="0.85546875" customWidth="1"/>
    <col min="9" max="10" width="6.140625" customWidth="1"/>
    <col min="11" max="11" width="0.85546875" customWidth="1"/>
    <col min="12" max="13" width="6.140625" customWidth="1"/>
    <col min="14" max="14" width="2.140625" customWidth="1"/>
  </cols>
  <sheetData>
    <row r="1" spans="1:19" s="7" customFormat="1" ht="0.6" customHeight="1">
      <c r="A1" s="164"/>
    </row>
    <row r="2" spans="1:19" s="7" customFormat="1" ht="21" customHeight="1">
      <c r="E2" s="481" t="s">
        <v>175</v>
      </c>
      <c r="F2" s="481"/>
      <c r="G2" s="481"/>
      <c r="H2" s="481"/>
      <c r="I2" s="481"/>
      <c r="J2" s="481"/>
      <c r="K2" s="481"/>
      <c r="L2" s="481"/>
      <c r="M2" s="481"/>
    </row>
    <row r="3" spans="1:19" s="7" customFormat="1" ht="15" customHeight="1">
      <c r="E3" s="482" t="s">
        <v>207</v>
      </c>
      <c r="F3" s="482"/>
      <c r="G3" s="482"/>
      <c r="H3" s="482"/>
      <c r="I3" s="482"/>
      <c r="J3" s="482"/>
      <c r="K3" s="482"/>
      <c r="L3" s="482"/>
      <c r="M3" s="482"/>
    </row>
    <row r="4" spans="1:19" s="10" customFormat="1" ht="20.100000000000001" customHeight="1">
      <c r="B4" s="11"/>
      <c r="C4" s="12" t="str">
        <f>'C1'!C4</f>
        <v>Servicios de ajuste</v>
      </c>
    </row>
    <row r="5" spans="1:19" s="10" customFormat="1" ht="12.6" customHeight="1">
      <c r="B5" s="11"/>
      <c r="C5" s="13"/>
    </row>
    <row r="6" spans="1:19" s="10" customFormat="1" ht="13.35" customHeight="1">
      <c r="B6" s="11"/>
      <c r="C6" s="16"/>
      <c r="D6" s="22"/>
      <c r="E6" s="22"/>
    </row>
    <row r="7" spans="1:19" s="10" customFormat="1" ht="12.75" customHeight="1">
      <c r="B7" s="11"/>
      <c r="C7" s="495" t="s">
        <v>165</v>
      </c>
      <c r="D7" s="22"/>
      <c r="E7" s="3"/>
      <c r="F7" s="486">
        <v>2020</v>
      </c>
      <c r="G7" s="486"/>
      <c r="H7" s="233"/>
      <c r="I7" s="486">
        <v>2021</v>
      </c>
      <c r="J7" s="486"/>
      <c r="K7" s="233"/>
      <c r="L7" s="486" t="s">
        <v>218</v>
      </c>
      <c r="M7" s="487"/>
      <c r="Q7" s="67"/>
    </row>
    <row r="8" spans="1:19" s="10" customFormat="1" ht="12.75" customHeight="1">
      <c r="B8" s="11"/>
      <c r="C8" s="495"/>
      <c r="D8" s="22"/>
      <c r="E8" s="29"/>
      <c r="F8" s="230" t="s">
        <v>44</v>
      </c>
      <c r="G8" s="230" t="s">
        <v>45</v>
      </c>
      <c r="H8" s="103"/>
      <c r="I8" s="230" t="s">
        <v>44</v>
      </c>
      <c r="J8" s="230" t="s">
        <v>45</v>
      </c>
      <c r="K8" s="230"/>
      <c r="L8" s="230" t="s">
        <v>44</v>
      </c>
      <c r="M8" s="230" t="s">
        <v>45</v>
      </c>
      <c r="N8" s="131"/>
      <c r="O8" s="131"/>
      <c r="P8" s="492"/>
      <c r="Q8" s="492"/>
      <c r="R8" s="489"/>
      <c r="S8" s="489"/>
    </row>
    <row r="9" spans="1:19" s="10" customFormat="1" ht="12.75" hidden="1" customHeight="1">
      <c r="B9" s="11"/>
      <c r="C9" s="495"/>
      <c r="D9" s="22"/>
      <c r="E9" s="17"/>
      <c r="F9" s="91"/>
      <c r="G9" s="91"/>
      <c r="H9" s="91"/>
      <c r="I9" s="91"/>
      <c r="J9" s="91"/>
      <c r="K9" s="91"/>
      <c r="L9" s="92"/>
      <c r="M9" s="91"/>
      <c r="N9" s="132">
        <f>F9</f>
        <v>0</v>
      </c>
      <c r="O9" s="132">
        <f>I9</f>
        <v>0</v>
      </c>
      <c r="P9" s="133" t="e">
        <f t="shared" ref="P9" si="0">((O9/N9)-1)*100</f>
        <v>#DIV/0!</v>
      </c>
      <c r="Q9" s="231"/>
      <c r="R9" s="232"/>
      <c r="S9" s="232"/>
    </row>
    <row r="10" spans="1:19" s="10" customFormat="1" ht="12.75" customHeight="1">
      <c r="B10" s="11"/>
      <c r="C10" s="495"/>
      <c r="D10" s="22"/>
      <c r="E10" s="171" t="s">
        <v>83</v>
      </c>
      <c r="F10" s="176">
        <v>75.293286857699997</v>
      </c>
      <c r="G10" s="176">
        <v>30.734972898900001</v>
      </c>
      <c r="H10" s="176"/>
      <c r="I10" s="176">
        <v>145.9296387684</v>
      </c>
      <c r="J10" s="176">
        <v>88.968634738000006</v>
      </c>
      <c r="K10" s="175"/>
      <c r="L10" s="176">
        <f t="shared" ref="L10:M12" si="1">(I10/F10-1)*100</f>
        <v>93.814940028051467</v>
      </c>
      <c r="M10" s="176">
        <f t="shared" si="1"/>
        <v>189.47035362827398</v>
      </c>
      <c r="N10" s="320"/>
      <c r="O10" s="320"/>
      <c r="P10" s="133"/>
      <c r="Q10" s="231"/>
      <c r="R10" s="232"/>
      <c r="S10" s="232"/>
    </row>
    <row r="11" spans="1:19" s="10" customFormat="1" ht="12.75" customHeight="1">
      <c r="B11" s="11"/>
      <c r="C11" s="495"/>
      <c r="D11" s="22"/>
      <c r="E11" s="171" t="s">
        <v>102</v>
      </c>
      <c r="F11" s="176">
        <v>146.14486922500001</v>
      </c>
      <c r="G11" s="176">
        <v>7.4400046591000004</v>
      </c>
      <c r="H11" s="176"/>
      <c r="I11" s="176">
        <v>268.3652985324</v>
      </c>
      <c r="J11" s="176">
        <v>37.633482166699999</v>
      </c>
      <c r="K11" s="177"/>
      <c r="L11" s="176">
        <f t="shared" si="1"/>
        <v>83.629640886833528</v>
      </c>
      <c r="M11" s="176">
        <f t="shared" si="1"/>
        <v>405.82605644836292</v>
      </c>
      <c r="N11" s="320"/>
      <c r="O11" s="320"/>
      <c r="P11" s="133"/>
      <c r="Q11" s="454"/>
      <c r="R11" s="453"/>
      <c r="S11" s="453"/>
    </row>
    <row r="12" spans="1:19" s="10" customFormat="1" ht="12.75" customHeight="1">
      <c r="B12" s="11"/>
      <c r="C12" s="495"/>
      <c r="D12" s="22"/>
      <c r="E12" s="171" t="s">
        <v>27</v>
      </c>
      <c r="F12" s="176">
        <v>35.804861647199999</v>
      </c>
      <c r="G12" s="176">
        <v>28.987821827499999</v>
      </c>
      <c r="H12" s="176"/>
      <c r="I12" s="176">
        <v>112.091510655153</v>
      </c>
      <c r="J12" s="176">
        <v>100.53790094423999</v>
      </c>
      <c r="K12" s="177"/>
      <c r="L12" s="176">
        <f t="shared" si="1"/>
        <v>213.06226444787492</v>
      </c>
      <c r="M12" s="176">
        <f t="shared" si="1"/>
        <v>246.82806297940704</v>
      </c>
      <c r="N12" s="320"/>
      <c r="O12" s="320"/>
      <c r="P12" s="323"/>
      <c r="Q12" s="324"/>
      <c r="R12" s="232"/>
      <c r="S12" s="232"/>
    </row>
    <row r="13" spans="1:19" s="10" customFormat="1" ht="12.75" customHeight="1">
      <c r="B13" s="11"/>
      <c r="C13" s="122" t="s">
        <v>51</v>
      </c>
      <c r="D13" s="22"/>
      <c r="E13" s="178" t="s">
        <v>28</v>
      </c>
      <c r="F13" s="176">
        <v>42.599666774799999</v>
      </c>
      <c r="G13" s="176">
        <v>19.2913238559</v>
      </c>
      <c r="H13" s="176"/>
      <c r="I13" s="176">
        <v>137.42944251270001</v>
      </c>
      <c r="J13" s="176">
        <v>59.103097631700003</v>
      </c>
      <c r="K13" s="177"/>
      <c r="L13" s="176">
        <f>(I13/F13-1)*100</f>
        <v>222.60684863853663</v>
      </c>
      <c r="M13" s="176">
        <f t="shared" ref="M13" si="2">(J13/G13-1)*100</f>
        <v>206.37139303233508</v>
      </c>
      <c r="N13" s="320"/>
      <c r="O13" s="320"/>
      <c r="P13" s="323"/>
      <c r="Q13" s="324"/>
      <c r="R13" s="232"/>
      <c r="S13" s="232"/>
    </row>
    <row r="14" spans="1:19" s="10" customFormat="1" ht="12.75" customHeight="1">
      <c r="B14" s="11"/>
      <c r="C14" s="122"/>
      <c r="D14" s="22"/>
      <c r="E14" s="179" t="s">
        <v>254</v>
      </c>
      <c r="F14" s="343">
        <v>43.059668634984099</v>
      </c>
      <c r="G14" s="343">
        <v>22.041885741692798</v>
      </c>
      <c r="H14" s="343"/>
      <c r="I14" s="343">
        <v>144.25225870226799</v>
      </c>
      <c r="J14" s="343">
        <v>70.179388773251603</v>
      </c>
      <c r="K14" s="343"/>
      <c r="L14" s="343">
        <f>(I14/F14-1)*100</f>
        <v>235.00550114561111</v>
      </c>
      <c r="M14" s="343">
        <f t="shared" ref="M14" si="3">(J14/G14-1)*100</f>
        <v>218.39103784348845</v>
      </c>
      <c r="N14" s="320"/>
      <c r="O14" s="320"/>
      <c r="P14" s="323"/>
      <c r="Q14" s="324"/>
      <c r="R14" s="232"/>
      <c r="S14" s="232"/>
    </row>
    <row r="15" spans="1:19" s="10" customFormat="1" ht="12.75" customHeight="1">
      <c r="B15" s="11"/>
      <c r="C15" s="16"/>
      <c r="D15" s="22"/>
      <c r="N15" s="320"/>
      <c r="O15" s="320"/>
      <c r="P15" s="323"/>
      <c r="Q15" s="64"/>
    </row>
    <row r="16" spans="1:19" ht="5.45" customHeight="1">
      <c r="O16" s="74"/>
      <c r="P16" s="325"/>
      <c r="Q16" s="325"/>
      <c r="R16" s="74"/>
      <c r="S16" s="74"/>
    </row>
    <row r="17" spans="5:19" ht="12.75" customHeight="1">
      <c r="E17" s="490" t="s">
        <v>253</v>
      </c>
      <c r="F17" s="490"/>
      <c r="G17" s="490"/>
      <c r="H17" s="490"/>
      <c r="I17" s="490"/>
      <c r="J17" s="490"/>
      <c r="K17" s="490"/>
      <c r="L17" s="490"/>
      <c r="M17" s="490"/>
      <c r="O17" s="74"/>
      <c r="P17" s="325"/>
      <c r="Q17" s="325"/>
      <c r="R17" s="74"/>
      <c r="S17" s="74"/>
    </row>
    <row r="18" spans="5:19" ht="12.75" customHeight="1">
      <c r="E18" s="490"/>
      <c r="F18" s="490"/>
      <c r="G18" s="490"/>
      <c r="H18" s="490"/>
      <c r="I18" s="490"/>
      <c r="J18" s="490"/>
      <c r="K18" s="490"/>
      <c r="L18" s="490"/>
      <c r="M18" s="490"/>
      <c r="O18" s="74"/>
      <c r="P18" s="74"/>
      <c r="Q18" s="74"/>
      <c r="R18" s="74"/>
      <c r="S18" s="74"/>
    </row>
    <row r="19" spans="5:19" ht="12.75" customHeight="1">
      <c r="E19" s="490"/>
      <c r="F19" s="490"/>
      <c r="G19" s="490"/>
      <c r="H19" s="490"/>
      <c r="I19" s="490"/>
      <c r="J19" s="490"/>
      <c r="K19" s="490"/>
      <c r="L19" s="490"/>
      <c r="M19" s="490"/>
      <c r="O19" s="74"/>
      <c r="P19" s="74"/>
      <c r="Q19" s="74"/>
      <c r="R19" s="74"/>
      <c r="S19" s="74"/>
    </row>
    <row r="20" spans="5:19" ht="12.75" customHeight="1">
      <c r="E20" s="490"/>
      <c r="F20" s="490"/>
      <c r="G20" s="490"/>
      <c r="H20" s="490"/>
      <c r="I20" s="490"/>
      <c r="J20" s="490"/>
      <c r="K20" s="490"/>
      <c r="L20" s="490"/>
      <c r="M20" s="490"/>
      <c r="O20" s="74"/>
      <c r="P20" s="74"/>
      <c r="Q20" s="74"/>
      <c r="R20" s="74"/>
      <c r="S20" s="74"/>
    </row>
    <row r="21" spans="5:19" ht="12.75" customHeight="1">
      <c r="F21" s="118"/>
      <c r="G21" s="119"/>
      <c r="H21" s="83"/>
      <c r="I21" s="119"/>
      <c r="J21" s="119"/>
      <c r="K21" s="83"/>
      <c r="L21" s="83"/>
      <c r="M21" s="83"/>
    </row>
    <row r="22" spans="5:19" ht="12.75" customHeight="1">
      <c r="F22" s="118"/>
      <c r="G22" s="119"/>
      <c r="H22" s="83"/>
      <c r="I22" s="119"/>
      <c r="J22" s="119"/>
      <c r="K22" s="83"/>
      <c r="L22" s="83"/>
      <c r="M22" s="83"/>
      <c r="N22" s="83"/>
    </row>
    <row r="23" spans="5:19" ht="12.75" customHeight="1">
      <c r="F23" s="47"/>
      <c r="G23" s="37"/>
      <c r="I23" s="37"/>
      <c r="J23" s="37"/>
    </row>
    <row r="24" spans="5:19" ht="12.75" customHeight="1">
      <c r="F24" s="47"/>
      <c r="G24" s="37"/>
      <c r="I24" s="37"/>
      <c r="J24" s="37"/>
    </row>
    <row r="25" spans="5:19">
      <c r="E25" s="7" t="s">
        <v>30</v>
      </c>
    </row>
    <row r="84" spans="2:2">
      <c r="B84" s="49"/>
    </row>
  </sheetData>
  <mergeCells count="9">
    <mergeCell ref="P8:Q8"/>
    <mergeCell ref="R8:S8"/>
    <mergeCell ref="C7:C12"/>
    <mergeCell ref="E17:M20"/>
    <mergeCell ref="E2:M2"/>
    <mergeCell ref="E3:M3"/>
    <mergeCell ref="F7:G7"/>
    <mergeCell ref="I7:J7"/>
    <mergeCell ref="L7:M7"/>
  </mergeCells>
  <hyperlinks>
    <hyperlink ref="C4" location="Indice!A1" display="Indice!A1" xr:uid="{00000000-0004-0000-06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1">
    <pageSetUpPr autoPageBreaks="0" fitToPage="1"/>
  </sheetPr>
  <dimension ref="A1:L82"/>
  <sheetViews>
    <sheetView showGridLines="0" topLeftCell="A2" workbookViewId="0">
      <selection activeCell="J15" sqref="J15"/>
    </sheetView>
  </sheetViews>
  <sheetFormatPr baseColWidth="10" defaultRowHeight="12.75"/>
  <cols>
    <col min="1" max="1" width="0.140625" style="7" customWidth="1"/>
    <col min="2" max="2" width="2.85546875" style="7" customWidth="1"/>
    <col min="3" max="3" width="23.85546875" style="7" customWidth="1"/>
    <col min="4" max="4" width="1.140625" style="7" customWidth="1"/>
    <col min="5" max="5" width="105.85546875" style="7" customWidth="1"/>
    <col min="6" max="6" width="3.5703125" style="25" customWidth="1"/>
  </cols>
  <sheetData>
    <row r="1" spans="2:12" s="7" customFormat="1" ht="0.6" customHeight="1"/>
    <row r="2" spans="2:12" s="7" customFormat="1" ht="21" customHeight="1">
      <c r="E2" s="228" t="s">
        <v>175</v>
      </c>
    </row>
    <row r="3" spans="2:12" s="7" customFormat="1" ht="15" customHeight="1">
      <c r="E3" s="229" t="s">
        <v>207</v>
      </c>
    </row>
    <row r="4" spans="2:12" s="10" customFormat="1" ht="20.100000000000001" customHeight="1">
      <c r="B4" s="11"/>
      <c r="C4" s="12" t="str">
        <f>'C1'!C4</f>
        <v>Servicios de ajuste</v>
      </c>
    </row>
    <row r="5" spans="2:12" s="10" customFormat="1" ht="12.6" customHeight="1">
      <c r="B5" s="11"/>
      <c r="C5" s="13"/>
    </row>
    <row r="6" spans="2:12" s="10" customFormat="1" ht="13.35" customHeight="1">
      <c r="B6" s="11"/>
      <c r="C6" s="16"/>
      <c r="D6" s="22"/>
      <c r="E6" s="22"/>
    </row>
    <row r="7" spans="2:12" s="10" customFormat="1" ht="12.75" customHeight="1">
      <c r="B7" s="11"/>
      <c r="C7" s="496" t="s">
        <v>168</v>
      </c>
      <c r="D7" s="22"/>
      <c r="E7" s="169" t="s">
        <v>30</v>
      </c>
    </row>
    <row r="8" spans="2:12" s="10" customFormat="1" ht="12.75" customHeight="1">
      <c r="B8" s="11"/>
      <c r="C8" s="496"/>
      <c r="D8" s="22"/>
      <c r="E8" s="169" t="s">
        <v>30</v>
      </c>
    </row>
    <row r="9" spans="2:12" s="10" customFormat="1" ht="12.75" customHeight="1">
      <c r="B9" s="11"/>
      <c r="C9" s="496"/>
      <c r="D9" s="22"/>
      <c r="E9" s="169" t="s">
        <v>30</v>
      </c>
    </row>
    <row r="10" spans="2:12" s="10" customFormat="1" ht="12.75" customHeight="1">
      <c r="B10" s="11"/>
      <c r="C10" s="496"/>
      <c r="D10" s="22"/>
      <c r="E10" s="169" t="s">
        <v>30</v>
      </c>
      <c r="J10" s="125" t="s">
        <v>71</v>
      </c>
      <c r="L10" s="125"/>
    </row>
    <row r="11" spans="2:12" s="10" customFormat="1" ht="12.75" customHeight="1">
      <c r="B11" s="11"/>
      <c r="C11" s="365" t="s">
        <v>43</v>
      </c>
      <c r="D11" s="22"/>
      <c r="E11" s="138" t="s">
        <v>30</v>
      </c>
      <c r="J11" s="125" t="s">
        <v>71</v>
      </c>
      <c r="L11" s="125"/>
    </row>
    <row r="12" spans="2:12" s="10" customFormat="1" ht="12.75" customHeight="1">
      <c r="B12" s="11"/>
      <c r="C12" s="365"/>
      <c r="D12" s="22"/>
      <c r="E12" s="138" t="s">
        <v>30</v>
      </c>
      <c r="L12" s="124"/>
    </row>
    <row r="13" spans="2:12" s="10" customFormat="1" ht="12.75" customHeight="1">
      <c r="B13" s="11"/>
      <c r="C13" s="16"/>
      <c r="D13" s="22"/>
      <c r="E13" s="138" t="s">
        <v>30</v>
      </c>
      <c r="L13" s="124"/>
    </row>
    <row r="14" spans="2:12" s="10" customFormat="1" ht="12.75" customHeight="1">
      <c r="B14" s="11"/>
      <c r="C14" s="30"/>
      <c r="D14" s="22"/>
      <c r="E14" s="138" t="s">
        <v>30</v>
      </c>
      <c r="L14" s="124"/>
    </row>
    <row r="15" spans="2:12" s="10" customFormat="1" ht="12.75" customHeight="1">
      <c r="B15" s="11"/>
      <c r="C15" s="16"/>
      <c r="D15" s="22"/>
      <c r="E15" s="138" t="s">
        <v>30</v>
      </c>
      <c r="L15" s="124"/>
    </row>
    <row r="16" spans="2:12" s="10" customFormat="1" ht="12.75" customHeight="1">
      <c r="B16" s="11"/>
      <c r="C16" s="16"/>
      <c r="D16" s="22"/>
      <c r="E16" s="138" t="s">
        <v>30</v>
      </c>
      <c r="L16" s="124"/>
    </row>
    <row r="17" spans="2:12" s="10" customFormat="1" ht="12.75" customHeight="1">
      <c r="B17" s="11"/>
      <c r="C17" s="16"/>
      <c r="D17" s="22"/>
      <c r="E17" s="138" t="s">
        <v>30</v>
      </c>
      <c r="L17" s="124"/>
    </row>
    <row r="18" spans="2:12" s="10" customFormat="1" ht="12.75" customHeight="1">
      <c r="B18" s="11"/>
      <c r="C18" s="16"/>
      <c r="D18" s="22"/>
      <c r="E18" s="138" t="s">
        <v>30</v>
      </c>
      <c r="L18" s="124"/>
    </row>
    <row r="19" spans="2:12" s="10" customFormat="1" ht="12.75" customHeight="1">
      <c r="B19" s="11"/>
      <c r="C19" s="16"/>
      <c r="D19" s="22"/>
      <c r="E19" s="138" t="s">
        <v>30</v>
      </c>
      <c r="L19" s="124"/>
    </row>
    <row r="20" spans="2:12" s="10" customFormat="1" ht="12.75" customHeight="1">
      <c r="B20" s="11"/>
      <c r="C20" s="16"/>
      <c r="D20" s="22"/>
      <c r="E20" s="138" t="s">
        <v>30</v>
      </c>
      <c r="L20" s="124"/>
    </row>
    <row r="21" spans="2:12" s="10" customFormat="1" ht="12.75" customHeight="1">
      <c r="B21" s="11"/>
      <c r="C21" s="16"/>
      <c r="D21" s="22"/>
      <c r="E21" s="138" t="s">
        <v>30</v>
      </c>
      <c r="L21" s="124"/>
    </row>
    <row r="22" spans="2:12">
      <c r="E22" s="170" t="s">
        <v>30</v>
      </c>
    </row>
    <row r="23" spans="2:12">
      <c r="E23" s="170" t="s">
        <v>30</v>
      </c>
    </row>
    <row r="24" spans="2:12">
      <c r="E24" s="170" t="s">
        <v>30</v>
      </c>
      <c r="F24" s="7"/>
      <c r="G24" s="7"/>
      <c r="H24" s="7"/>
      <c r="I24" s="7"/>
    </row>
    <row r="25" spans="2:12">
      <c r="E25" s="170" t="s">
        <v>30</v>
      </c>
      <c r="F25" s="7"/>
      <c r="G25" s="7"/>
      <c r="H25" s="7"/>
      <c r="I25" s="7"/>
    </row>
    <row r="26" spans="2:12">
      <c r="F26" s="7"/>
      <c r="G26" s="7"/>
      <c r="H26" s="7"/>
      <c r="I26" s="7"/>
    </row>
    <row r="30" spans="2:12">
      <c r="G30" s="123"/>
    </row>
    <row r="31" spans="2:12">
      <c r="G31" s="123"/>
    </row>
    <row r="32" spans="2:12">
      <c r="G32" s="123"/>
    </row>
    <row r="33" spans="7:7">
      <c r="G33" s="123"/>
    </row>
    <row r="34" spans="7:7">
      <c r="G34" s="123"/>
    </row>
    <row r="35" spans="7:7">
      <c r="G35" s="123"/>
    </row>
    <row r="36" spans="7:7">
      <c r="G36" s="123"/>
    </row>
    <row r="37" spans="7:7">
      <c r="G37" s="100"/>
    </row>
    <row r="38" spans="7:7">
      <c r="G38" s="100"/>
    </row>
    <row r="39" spans="7:7">
      <c r="G39" s="100"/>
    </row>
    <row r="40" spans="7:7">
      <c r="G40" s="100"/>
    </row>
    <row r="41" spans="7:7">
      <c r="G41" s="123"/>
    </row>
    <row r="82" spans="2:2">
      <c r="B82" s="49"/>
    </row>
  </sheetData>
  <mergeCells count="1">
    <mergeCell ref="C7:C10"/>
  </mergeCells>
  <hyperlinks>
    <hyperlink ref="C4" location="Indice!A1" display="Indice!A1" xr:uid="{00000000-0004-0000-0700-000000000000}"/>
  </hyperlinks>
  <printOptions horizontalCentered="1"/>
  <pageMargins left="0.39370078740157483" right="0.78740157480314965" top="0.39370078740157483" bottom="0.98425196850393704" header="0" footer="0"/>
  <pageSetup paperSize="9" scale="99"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pageSetUpPr autoPageBreaks="0" fitToPage="1"/>
  </sheetPr>
  <dimension ref="A1:F82"/>
  <sheetViews>
    <sheetView showGridLines="0" topLeftCell="A5" workbookViewId="0">
      <selection activeCell="E33" sqref="E33"/>
    </sheetView>
  </sheetViews>
  <sheetFormatPr baseColWidth="10" defaultRowHeight="12.75"/>
  <cols>
    <col min="1" max="1" width="0.140625" style="7" customWidth="1"/>
    <col min="2" max="2" width="2.85546875" style="7" customWidth="1"/>
    <col min="3" max="3" width="19.5703125" style="7" customWidth="1"/>
    <col min="4" max="4" width="1.140625" style="7" customWidth="1"/>
    <col min="5" max="5" width="105.85546875" style="7" customWidth="1"/>
    <col min="6" max="6" width="2.140625" style="25" customWidth="1"/>
  </cols>
  <sheetData>
    <row r="1" spans="2:5" s="7" customFormat="1" ht="0.6" customHeight="1"/>
    <row r="2" spans="2:5" s="7" customFormat="1" ht="21" customHeight="1">
      <c r="E2" s="228" t="s">
        <v>175</v>
      </c>
    </row>
    <row r="3" spans="2:5" s="7" customFormat="1" ht="15" customHeight="1">
      <c r="E3" s="229" t="s">
        <v>207</v>
      </c>
    </row>
    <row r="4" spans="2:5" s="10" customFormat="1" ht="20.100000000000001" customHeight="1">
      <c r="B4" s="11"/>
      <c r="C4" s="12" t="str">
        <f>'C1'!C4</f>
        <v>Servicios de ajuste</v>
      </c>
    </row>
    <row r="5" spans="2:5" s="10" customFormat="1" ht="12.6" customHeight="1">
      <c r="B5" s="11"/>
      <c r="C5" s="13"/>
    </row>
    <row r="6" spans="2:5" s="10" customFormat="1" ht="13.35" customHeight="1">
      <c r="B6" s="11"/>
      <c r="C6" s="16"/>
      <c r="D6" s="22"/>
      <c r="E6" s="22"/>
    </row>
    <row r="7" spans="2:5" s="10" customFormat="1" ht="12.75" customHeight="1">
      <c r="B7" s="11"/>
      <c r="C7" s="497" t="s">
        <v>203</v>
      </c>
      <c r="D7" s="22"/>
      <c r="E7" s="169"/>
    </row>
    <row r="8" spans="2:5" s="10" customFormat="1" ht="12.75" customHeight="1">
      <c r="B8" s="11"/>
      <c r="C8" s="497"/>
      <c r="D8" s="22"/>
      <c r="E8" s="169"/>
    </row>
    <row r="9" spans="2:5" s="10" customFormat="1" ht="12" customHeight="1">
      <c r="B9" s="11"/>
      <c r="C9" s="497"/>
      <c r="D9" s="22"/>
      <c r="E9" s="169"/>
    </row>
    <row r="10" spans="2:5" s="10" customFormat="1" ht="12.75" customHeight="1">
      <c r="B10" s="11"/>
      <c r="C10" s="497"/>
      <c r="D10" s="22"/>
      <c r="E10" s="169"/>
    </row>
    <row r="11" spans="2:5" s="10" customFormat="1" ht="12.75" customHeight="1">
      <c r="B11" s="11"/>
      <c r="C11" s="122" t="s">
        <v>43</v>
      </c>
      <c r="D11" s="22"/>
      <c r="E11" s="138"/>
    </row>
    <row r="12" spans="2:5" s="10" customFormat="1" ht="12.75" customHeight="1">
      <c r="B12" s="11"/>
      <c r="D12" s="22"/>
      <c r="E12" s="138"/>
    </row>
    <row r="13" spans="2:5" s="10" customFormat="1" ht="12.75" customHeight="1">
      <c r="B13" s="11"/>
      <c r="C13" s="75"/>
      <c r="D13" s="22"/>
      <c r="E13" s="138"/>
    </row>
    <row r="14" spans="2:5" s="10" customFormat="1" ht="12.75" customHeight="1">
      <c r="B14" s="11"/>
      <c r="C14" s="75"/>
      <c r="D14" s="22"/>
      <c r="E14" s="138"/>
    </row>
    <row r="15" spans="2:5" s="10" customFormat="1" ht="12.75" customHeight="1">
      <c r="B15" s="11"/>
      <c r="C15" s="75"/>
      <c r="D15" s="22"/>
      <c r="E15" s="138"/>
    </row>
    <row r="16" spans="2:5" s="10" customFormat="1" ht="12.75" customHeight="1">
      <c r="B16" s="11"/>
      <c r="C16" s="16"/>
      <c r="D16" s="22"/>
      <c r="E16" s="138"/>
    </row>
    <row r="17" spans="1:6" s="10" customFormat="1" ht="12.75" customHeight="1">
      <c r="B17" s="11"/>
      <c r="C17" s="16"/>
      <c r="D17" s="22"/>
      <c r="E17" s="138"/>
    </row>
    <row r="18" spans="1:6" s="10" customFormat="1" ht="12.75" customHeight="1">
      <c r="B18" s="11"/>
      <c r="C18" s="16"/>
      <c r="D18" s="22"/>
      <c r="E18" s="138"/>
    </row>
    <row r="19" spans="1:6" s="10" customFormat="1" ht="12.75" customHeight="1">
      <c r="B19" s="11"/>
      <c r="C19" s="16"/>
      <c r="D19" s="22"/>
      <c r="E19" s="138"/>
    </row>
    <row r="20" spans="1:6" s="10" customFormat="1" ht="12.75" customHeight="1">
      <c r="B20" s="11"/>
      <c r="C20" s="16"/>
      <c r="D20" s="22"/>
      <c r="E20" s="138"/>
    </row>
    <row r="21" spans="1:6" s="10" customFormat="1" ht="12.75" customHeight="1">
      <c r="B21" s="11"/>
      <c r="C21" s="16"/>
      <c r="D21" s="22"/>
      <c r="E21" s="138"/>
    </row>
    <row r="22" spans="1:6">
      <c r="E22" s="170"/>
    </row>
    <row r="23" spans="1:6">
      <c r="E23" s="170"/>
    </row>
    <row r="24" spans="1:6">
      <c r="E24" s="170"/>
    </row>
    <row r="25" spans="1:6" s="83" customFormat="1">
      <c r="A25" s="7"/>
      <c r="B25" s="7"/>
      <c r="C25" s="7"/>
      <c r="D25" s="7"/>
      <c r="E25" s="7"/>
      <c r="F25" s="25"/>
    </row>
    <row r="26" spans="1:6" s="83" customFormat="1">
      <c r="A26" s="7"/>
      <c r="B26" s="7"/>
      <c r="C26" s="7"/>
      <c r="D26" s="7"/>
      <c r="E26" s="75" t="s">
        <v>152</v>
      </c>
      <c r="F26" s="25"/>
    </row>
    <row r="27" spans="1:6" s="83" customFormat="1">
      <c r="A27" s="7"/>
      <c r="B27" s="7"/>
      <c r="C27" s="7"/>
      <c r="D27" s="7"/>
      <c r="E27" s="7"/>
      <c r="F27" s="25"/>
    </row>
    <row r="28" spans="1:6" s="83" customFormat="1">
      <c r="A28" s="7"/>
      <c r="B28" s="7"/>
      <c r="C28" s="7"/>
      <c r="D28" s="7"/>
      <c r="E28" s="7"/>
      <c r="F28" s="25"/>
    </row>
    <row r="29" spans="1:6" s="83" customFormat="1">
      <c r="A29" s="7"/>
      <c r="B29" s="7"/>
      <c r="C29" s="7"/>
      <c r="D29" s="7"/>
      <c r="E29" s="7"/>
      <c r="F29" s="25"/>
    </row>
    <row r="30" spans="1:6" s="83" customFormat="1">
      <c r="A30" s="7"/>
      <c r="B30" s="7"/>
      <c r="C30" s="7"/>
      <c r="D30" s="7"/>
      <c r="E30" s="7"/>
      <c r="F30" s="25"/>
    </row>
    <row r="31" spans="1:6" s="83" customFormat="1">
      <c r="A31" s="7"/>
      <c r="B31" s="7"/>
      <c r="C31" s="7"/>
      <c r="D31" s="7"/>
      <c r="F31" s="25"/>
    </row>
    <row r="32" spans="1:6" s="83" customFormat="1">
      <c r="A32" s="7"/>
      <c r="B32" s="7"/>
      <c r="C32" s="7"/>
      <c r="D32" s="7"/>
      <c r="E32" s="7"/>
      <c r="F32" s="25"/>
    </row>
    <row r="33" spans="1:6" s="83" customFormat="1">
      <c r="A33" s="7"/>
      <c r="B33" s="7"/>
      <c r="C33" s="7"/>
      <c r="D33" s="7"/>
      <c r="E33" s="7"/>
      <c r="F33" s="25"/>
    </row>
    <row r="82" spans="2:2">
      <c r="B82" s="4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hyperlinks>
    <hyperlink ref="C4" location="Indice!A1" display="Indice!A1" xr:uid="{00000000-0004-0000-0800-000000000000}"/>
  </hyperlinks>
  <printOptions horizontalCentered="1"/>
  <pageMargins left="0.39370078740157483" right="0.78740157480314965" top="0.39370078740157483" bottom="0.98425196850393704" header="0" footer="0"/>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27</vt:i4>
      </vt:variant>
    </vt:vector>
  </HeadingPairs>
  <TitlesOfParts>
    <vt:vector size="53" baseType="lpstr">
      <vt:lpstr>Indice</vt:lpstr>
      <vt:lpstr>C1</vt:lpstr>
      <vt:lpstr>C2</vt:lpstr>
      <vt:lpstr>C3</vt:lpstr>
      <vt:lpstr>C4</vt:lpstr>
      <vt:lpstr>C5</vt:lpstr>
      <vt:lpstr>C6</vt:lpstr>
      <vt:lpstr>C7</vt:lpstr>
      <vt:lpstr>C8</vt:lpstr>
      <vt:lpstr>C10</vt:lpstr>
      <vt:lpstr>C11</vt:lpstr>
      <vt:lpstr>C12</vt:lpstr>
      <vt:lpstr>C13</vt:lpstr>
      <vt:lpstr>C14</vt:lpstr>
      <vt:lpstr>C15</vt:lpstr>
      <vt:lpstr>C16</vt:lpstr>
      <vt:lpstr>C17</vt:lpstr>
      <vt:lpstr>C18</vt:lpstr>
      <vt:lpstr>C19</vt:lpstr>
      <vt:lpstr>C20</vt:lpstr>
      <vt:lpstr>C21</vt:lpstr>
      <vt:lpstr>C22</vt:lpstr>
      <vt:lpstr>Data 1</vt:lpstr>
      <vt:lpstr>Data 2</vt:lpstr>
      <vt:lpstr>Data 3</vt:lpstr>
      <vt:lpstr>Data 5</vt:lpstr>
      <vt:lpstr>'C1'!Área_de_impresión</vt:lpstr>
      <vt:lpstr>'C10'!Área_de_impresión</vt:lpstr>
      <vt:lpstr>'C11'!Área_de_impresión</vt:lpstr>
      <vt:lpstr>'C12'!Área_de_impresión</vt:lpstr>
      <vt:lpstr>'C13'!Área_de_impresión</vt:lpstr>
      <vt:lpstr>'C14'!Área_de_impresión</vt:lpstr>
      <vt:lpstr>'C15'!Área_de_impresión</vt:lpstr>
      <vt:lpstr>'C16'!Área_de_impresión</vt:lpstr>
      <vt:lpstr>'C17'!Área_de_impresión</vt:lpstr>
      <vt:lpstr>'C18'!Área_de_impresión</vt:lpstr>
      <vt:lpstr>'C19'!Área_de_impresión</vt:lpstr>
      <vt:lpstr>'C2'!Área_de_impresión</vt:lpstr>
      <vt:lpstr>'C20'!Área_de_impresión</vt:lpstr>
      <vt:lpstr>'C21'!Área_de_impresión</vt:lpstr>
      <vt:lpstr>'C22'!Área_de_impresión</vt:lpstr>
      <vt:lpstr>'C3'!Área_de_impresión</vt:lpstr>
      <vt:lpstr>'C4'!Área_de_impresión</vt:lpstr>
      <vt:lpstr>'C5'!Área_de_impresión</vt:lpstr>
      <vt:lpstr>'C6'!Área_de_impresión</vt:lpstr>
      <vt:lpstr>'C7'!Área_de_impresión</vt:lpstr>
      <vt:lpstr>'C8'!Área_de_impresión</vt:lpstr>
      <vt:lpstr>'Data 1'!Área_de_impresión</vt:lpstr>
      <vt:lpstr>'Data 2'!Área_de_impresión</vt:lpstr>
      <vt:lpstr>'Data 3'!Área_de_impresión</vt:lpstr>
      <vt:lpstr>Indice!Área_de_impresión</vt:lpstr>
      <vt:lpstr>'Data 2'!Títulos_a_imprimir</vt:lpstr>
      <vt:lpstr>'Data 3'!Títulos_a_imprimir</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Red Eléctrica de España (www.ree.es)</dc:creator>
  <cp:lastModifiedBy>Madejon Con., Sonsoles</cp:lastModifiedBy>
  <cp:lastPrinted>2021-01-18T11:05:04Z</cp:lastPrinted>
  <dcterms:created xsi:type="dcterms:W3CDTF">1999-07-09T11:45:32Z</dcterms:created>
  <dcterms:modified xsi:type="dcterms:W3CDTF">2022-03-16T15:22:40Z</dcterms:modified>
</cp:coreProperties>
</file>